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0" yWindow="195" windowWidth="15480" windowHeight="11640" activeTab="2"/>
  </bookViews>
  <sheets>
    <sheet name="ф.3.1(15.67%)" sheetId="1" r:id="rId1"/>
    <sheet name="П.2_БЭЭ (15.67%)" sheetId="2" r:id="rId2"/>
    <sheet name="П.2_БЭМ (15.67%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Helper_ТЭС_Котельные">'[4]Справочники'!$A$2:$A$4,'[4]Справочники'!$A$16:$A$18</definedName>
    <definedName name="P1_T1_Protect" hidden="1">#REF!,#REF!,#REF!,#REF!,#REF!,#REF!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0_T28_Protection">'[4]28'!$G$167:$H$169,'[4]28'!$D$172:$E$174,'[4]28'!$G$172:$H$174,'[4]28'!$D$178:$E$180,'[4]28'!$G$178:$H$181,'[4]28'!$D$184:$E$186,'[4]28'!$G$184:$H$186</definedName>
    <definedName name="P11_T1_Protect" hidden="1">#REF!,#REF!,#REF!,#REF!,#REF!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#REF!,#REF!,#REF!,#REF!,#REF!,#REF!,#REF!,#REF!,#REF!</definedName>
    <definedName name="P3_T1_Protect" hidden="1">#REF!,#REF!,#REF!,#REF!,#REF!</definedName>
    <definedName name="P3_T17_Protection">'[4]29'!$F$53:$G$53,'[4]29'!$F$55:$G$59,'[4]29'!$I$55:$J$59,'[4]29'!$I$53:$J$53,'[4]29'!$I$47:$J$51,'[4]29'!$I$45:$J$45,'[4]29'!$I$38:$J$42,'[4]29'!$I$36:$J$36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#REF!,#REF!,#REF!,#REF!,#REF!,#REF!</definedName>
    <definedName name="P4_T17_Protection">'[4]29'!$I$29:$J$33,'[4]29'!$I$27:$J$27,'[4]29'!$I$21:$J$25,'[4]29'!$I$19:$J$19,'[4]29'!$I$12:$J$16,'[4]29'!$I$10:$J$10,'[4]29'!$L$10:$M$10,'[4]29'!$L$12:$M$16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#REF!,#REF!,#REF!,#REF!,#REF!</definedName>
    <definedName name="P5_T17_Protection">'[4]29'!$L$19:$M$19,'[4]29'!$L$21:$M$27,'[4]29'!$L$29:$M$33,'[4]29'!$L$36:$M$36,'[4]29'!$L$38:$M$42,'[4]29'!$L$45:$M$45,'[4]29'!$O$10:$P$10,'[4]29'!$O$12:$P$16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#REF!,#REF!,#REF!,#REF!,#REF!</definedName>
    <definedName name="P6_T17_Protection">'[4]29'!$O$19:$P$19,'[4]29'!$O$21:$P$25,'[4]29'!$O$27:$P$27,'[4]29'!$O$29:$P$33,'[4]29'!$O$36:$P$36,'[4]29'!$O$38:$P$42,'[4]29'!$O$45:$P$45,P1_T17_Protection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#REF!,#REF!,#REF!,#REF!,#REF!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#REF!,#REF!,#REF!,#REF!,#REF!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#REF!,#REF!,#REF!,#REF!,#REF!</definedName>
    <definedName name="P9_T28_Protection">'[4]28'!$G$89:$H$91,'[4]28'!$G$94:$H$96,'[4]28'!$D$94:$E$96,'[4]28'!$D$100:$E$102,'[4]28'!$G$100:$H$102,'[4]28'!$D$106:$E$108,'[4]28'!$G$106:$H$108,'[4]28'!$D$167:$E$169</definedName>
    <definedName name="Sheet2?prefix?">"H"</definedName>
    <definedName name="T1?Columns">#REF!</definedName>
    <definedName name="T1?Scope">#REF!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'[4]29'!$L$60,'[4]29'!$O$60,'[4]29'!$F$60,'[4]29'!$I$60</definedName>
    <definedName name="T17?Scope">#REF!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>'[4]29'!$O$18:$O$25,P1_T17?unit?РУБ.ГКАЛ,P2_T17?unit?РУБ.ГКАЛ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3_Protect">'[2]Р.1_УЕ'!#REF!,'[2]Р.1_УЕ'!#REF!</definedName>
    <definedName name="T2?Columns">#REF!</definedName>
    <definedName name="T20.1?Columns">'[3]П.5_СвИнП'!#REF!</definedName>
    <definedName name="T20.1?Investments">'[3]П.5_СвИнП'!#REF!</definedName>
    <definedName name="T20.1?Scope">'[3]П.5_СвИнП'!#REF!</definedName>
    <definedName name="T20.1_Protect">'[3]П.5_СвИнП'!#REF!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'[4]20'!$C$13:$M$13,'[4]20'!$C$15:$M$19,'[4]20'!$C$8:$M$11</definedName>
    <definedName name="T20_Protect">#REF!,#REF!</definedName>
    <definedName name="T20_Protection">'[4]20'!$E$8:$H$11,P1_T20_Protection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>'[4]23'!$A$60:$A$62,'[4]23'!$F$60:$J$62,'[4]23'!$O$60:$P$62,'[4]23'!$A$9:$A$25,P1_T23_Protection</definedName>
    <definedName name="T24?ItemComments">'[1]Р.7_ПСод'!#REF!</definedName>
    <definedName name="T24?Items">'[1]Р.7_ПСод'!#REF!</definedName>
    <definedName name="T24?Units">'[1]Р.7_ПСод'!#REF!</definedName>
    <definedName name="T24_Protection">'[4]24'!$E$24:$H$37,'[4]24'!$B$35:$B$37,'[4]24'!$E$41:$H$42,'[4]24'!$J$8:$M$21,'[4]24'!$J$24:$M$37,'[4]24'!$J$41:$M$42,'[4]24'!$E$8:$H$21</definedName>
    <definedName name="T25?Columns">'[1]Р.8_ППот'!$D$6:$F$6</definedName>
    <definedName name="T25?ItemComments">'[1]Р.8_ППот'!#REF!</definedName>
    <definedName name="T25?Items">'[1]Р.8_ППот'!#REF!</definedName>
    <definedName name="T25?Scope">'[1]Р.8_ППот'!$D$7:$F$42</definedName>
    <definedName name="T25?Units">'[1]Р.8_ППот'!#REF!</definedName>
    <definedName name="T25?НАП">'[1]Р.8_ППот'!$B$9:$B$42</definedName>
    <definedName name="T25_Protect">'[1]Р.8_ППот'!$D$7:$F$7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'[1]Р.9_Тариф'!#REF!,'[1]Р.9_Тариф'!#REF!,'[1]Р.9_Тариф'!#REF!</definedName>
    <definedName name="T27_Protection">'[4]27'!$P$34:$S$36,'[4]27'!$B$22:$B$24,P1_T27_Protection,P2_T27_Protection,P3_T27_Protection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P2.1_Protect">'[2]П.6_ОЛЭП'!$E$30:$F$39,'[2]П.6_ОЛЭП'!$E$42:$F$45,'[2]П.6_ОЛЭП'!$E$9:$F$28</definedName>
    <definedName name="в23ё">[0]!в23ё</definedName>
    <definedName name="вв">[0]!вв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2">'П.2_БЭМ (15.67%)'!$A$1:$G$59</definedName>
    <definedName name="_xlnm.Print_Area" localSheetId="1">'П.2_БЭЭ (15.67%)'!$A$1:$G$36</definedName>
    <definedName name="_xlnm.Print_Area" localSheetId="0">'ф.3.1(15.67%)'!$A$1:$V$36</definedName>
    <definedName name="Периоды_18_2">#REF!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ц">[0]!ц</definedName>
    <definedName name="цу">[0]!цу</definedName>
    <definedName name="ыв">[0]!ыв</definedName>
    <definedName name="ыыыы">[0]!ыыыы</definedName>
  </definedNames>
  <calcPr fullCalcOnLoad="1" refMode="R1C1"/>
</workbook>
</file>

<file path=xl/sharedStrings.xml><?xml version="1.0" encoding="utf-8"?>
<sst xmlns="http://schemas.openxmlformats.org/spreadsheetml/2006/main" count="203" uniqueCount="104">
  <si>
    <t>№ п.п.</t>
  </si>
  <si>
    <t>1.</t>
  </si>
  <si>
    <t>2.</t>
  </si>
  <si>
    <t>3.</t>
  </si>
  <si>
    <t>млн. кВтч</t>
  </si>
  <si>
    <t>Показатели</t>
  </si>
  <si>
    <t>Всего</t>
  </si>
  <si>
    <t>ВН</t>
  </si>
  <si>
    <t>СНI</t>
  </si>
  <si>
    <t>СНII</t>
  </si>
  <si>
    <t>НН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</si>
  <si>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</si>
  <si>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</si>
  <si>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</si>
  <si>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</si>
  <si>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</si>
  <si>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>то же в %, утвержденных МПЭ</t>
  </si>
  <si>
    <t>Период регулирования</t>
  </si>
  <si>
    <t>В том числе от электростанций (с шин ГН)</t>
  </si>
  <si>
    <t>Из сети ОАО «Пермэнерго»</t>
  </si>
  <si>
    <t>От других сетевых организаций</t>
  </si>
  <si>
    <t xml:space="preserve">Собственное потребление Исполнителя                    </t>
  </si>
  <si>
    <t>Полезный отпуск Потребителям</t>
  </si>
  <si>
    <t xml:space="preserve">в т.ч. </t>
  </si>
  <si>
    <t>Отпуск в сеть НПСО</t>
  </si>
  <si>
    <t>3.1</t>
  </si>
  <si>
    <t>3.2</t>
  </si>
  <si>
    <t>3.3</t>
  </si>
  <si>
    <t>Передача по сетям Исполнителя</t>
  </si>
  <si>
    <t>Полезный отпуск из сети</t>
  </si>
  <si>
    <t xml:space="preserve">                        м п</t>
  </si>
  <si>
    <t xml:space="preserve">          м п</t>
  </si>
  <si>
    <t>проверка</t>
  </si>
  <si>
    <t>МВт</t>
  </si>
  <si>
    <t xml:space="preserve">Поступление мощности в сеть , ВСЕГО </t>
  </si>
  <si>
    <t xml:space="preserve">Потери в сети </t>
  </si>
  <si>
    <t>Таблица N П1.5.</t>
  </si>
  <si>
    <t>Таблица N П1.4.</t>
  </si>
  <si>
    <t xml:space="preserve">№ п.п. </t>
  </si>
  <si>
    <t>Наименование</t>
  </si>
  <si>
    <t>Единицы измерения</t>
  </si>
  <si>
    <t>2006 год  (факт)</t>
  </si>
  <si>
    <t>2007 год  (ожидаемое)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</si>
  <si>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</si>
  <si>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</si>
  <si>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</si>
  <si>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</si>
  <si>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</si>
  <si>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</si>
  <si>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</si>
  <si>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</si>
  <si>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</si>
  <si>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</si>
  <si>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</si>
  <si>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</si>
  <si>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Отпуск в сеть </t>
  </si>
  <si>
    <t>млн.кВтч</t>
  </si>
  <si>
    <t>Потери в электрических сетях</t>
  </si>
  <si>
    <t>Относительные потери (2/1)</t>
  </si>
  <si>
    <t>%</t>
  </si>
  <si>
    <t>Отпуск из сети (полезный отпуск )</t>
  </si>
  <si>
    <t>В том числе:</t>
  </si>
  <si>
    <t>4.1</t>
  </si>
  <si>
    <t>собственное потребление Исполнителя</t>
  </si>
  <si>
    <t>4.2</t>
  </si>
  <si>
    <t>Потребителям</t>
  </si>
  <si>
    <t>4.3</t>
  </si>
  <si>
    <t>в сеть НПСО</t>
  </si>
  <si>
    <t>Итого передача по сетям</t>
  </si>
  <si>
    <t>м п</t>
  </si>
  <si>
    <t>Ставка за оплату потерь э/э</t>
  </si>
  <si>
    <t>руб/кВтч</t>
  </si>
  <si>
    <t>Ставка за содержание эл.сетей</t>
  </si>
  <si>
    <t>руб/кВт в мес.</t>
  </si>
  <si>
    <t>Итого по ставке за оплату потерь э/э</t>
  </si>
  <si>
    <t>руб.</t>
  </si>
  <si>
    <t>Итого по ставке за содержание эл.сетей</t>
  </si>
  <si>
    <t>Итого оплата</t>
  </si>
  <si>
    <t>0.184</t>
  </si>
  <si>
    <t>122.132</t>
  </si>
  <si>
    <t>ОАО «МРСК Урала»</t>
  </si>
  <si>
    <t>Из сети ОАО «МРСК Урала»</t>
  </si>
  <si>
    <t>Приложение  №3.1. (форма 3.1)</t>
  </si>
  <si>
    <t xml:space="preserve">к договору оказания услуг по передаче электроэнергии </t>
  </si>
  <si>
    <t>(мощности) №143-1389/07 от "31" октября 2007г.</t>
  </si>
  <si>
    <t>Приложение  №3.1.</t>
  </si>
  <si>
    <t>Исполнитель</t>
  </si>
  <si>
    <t>Заказчик</t>
  </si>
  <si>
    <t>___________________/____________/</t>
  </si>
  <si>
    <t>______________/____________/</t>
  </si>
  <si>
    <t>Плановый баланс электрической энергии и мощности в сетях Исполнителя *</t>
  </si>
  <si>
    <t>Плановый баланс электрической энергии по сетям ВН, СНI, СНII, и НН Исполнителя*</t>
  </si>
  <si>
    <t>Плановый баланс электрической мощности по диапазонам напряжения*</t>
  </si>
  <si>
    <t>2015 год (план)</t>
  </si>
  <si>
    <t>2015 год             1 квартал</t>
  </si>
  <si>
    <t>2015 год             2 квартал</t>
  </si>
  <si>
    <t>2015 год             3 квартал</t>
  </si>
  <si>
    <t>2015 год             4 квартал</t>
  </si>
  <si>
    <t>МУП «КЭС Краснокамского муниципального района»</t>
  </si>
  <si>
    <t>* - Согласовано в части объемов передачи электроэнергии и мощности из сетей МУП «КЭС Краснокамского муниципального района». Согласование объема и удельного веса потерь не входит в компетенцию ОАО «МРСК Урала».</t>
  </si>
  <si>
    <t>___________________/С.В. Жвакин/</t>
  </si>
  <si>
    <r>
      <t>* - Согласовано в части объема передачи электроэнергии из сетей МУП «КЭС Краснокамского муниципального района»</t>
    </r>
    <r>
      <rPr>
        <sz val="10"/>
        <rFont val="Times New Roman"/>
        <family val="1"/>
      </rPr>
      <t>. Согласование объема и удельного веса потерь не входит в компетенцию ОАО «МРСК Урала».</t>
    </r>
  </si>
  <si>
    <t>* - Согласовано в части объема передачи электрической мощности из сетей МУП «КЭС Краснокамского муниципального района». Согласование объема и удельного веса потерь не входит в компетенцию ОАО «МРСК Урала».</t>
  </si>
  <si>
    <t>_______________/С.В. Жвакин/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</si>
</sst>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"/>
    <numFmt numFmtId="174" formatCode="#,##0.0"/>
    <numFmt numFmtId="175" formatCode="_-* #,##0.00_р_._-;\-* #,##0.00_р_._-;_-* &quot;-&quot;_р_._-;_-@_-"/>
    <numFmt numFmtId="176" formatCode="#,##0.0000"/>
    <numFmt numFmtId="177" formatCode="General_)"/>
    <numFmt numFmtId="178" formatCode="0.0%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_-* #,##0.0_р_._-;\-* #,##0.0_р_._-;_-* &quot;-&quot;_р_._-;_-@_-"/>
    <numFmt numFmtId="183" formatCode="_-* #,##0.00_р_._-;\-* #,##0.00_р_._-;_-* &quot;-&quot;?_р_._-;_-@_-"/>
    <numFmt numFmtId="184" formatCode="0.00000"/>
    <numFmt numFmtId="185" formatCode="0.000"/>
    <numFmt numFmtId="186" formatCode="0.0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_-* #,##0.0000000_р_._-;\-* #,##0.0000000_р_._-;_-* &quot;-&quot;_р_._-;_-@_-"/>
    <numFmt numFmtId="194" formatCode="_-* #,##0.00000000_р_._-;\-* #,##0.00000000_р_._-;_-* &quot;-&quot;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_р_._-;\-* #,##0_р_._-;_-* &quot;-&quot;??_р_._-;_-@_-"/>
    <numFmt numFmtId="200" formatCode="0.00000000"/>
    <numFmt numFmtId="201" formatCode="0.0000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_-* #,##0.000_р_._-;\-* #,##0.000_р_._-;_-* &quot;-&quot;???_р_._-;_-@_-"/>
    <numFmt numFmtId="208" formatCode="_-* #,##0.0000_р_._-;\-* #,##0.0000_р_._-;_-* &quot;-&quot;???_р_._-;_-@_-"/>
    <numFmt numFmtId="209" formatCode="_-* #,##0.00_р_._-;\-* #,##0.00_р_._-;_-* &quot;-&quot;???_р_._-;_-@_-"/>
    <numFmt numFmtId="210" formatCode="_-* #,##0_р_._-;\-* #,##0_р_._-;_-* &quot;-&quot;?_р_._-;_-@_-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_-* #,##0.000000_р_._-;\-* #,##0.000000_р_._-;_-* &quot;-&quot;?_р_._-;_-@_-"/>
    <numFmt numFmtId="215" formatCode="#,##0.00_ ;[Red]\-#,##0.00\ "/>
    <numFmt numFmtId="216" formatCode="_(* #,##0.0_);_(* \(#,##0.0\);_(* &quot;-&quot;?_);_(@_)"/>
    <numFmt numFmtId="217" formatCode="[$-409]dddd\,\ mmmm\ dd\,\ yyyy"/>
    <numFmt numFmtId="218" formatCode="_(* #,##0.0000_);_(* \(#,##0.0000\);_(* &quot;-&quot;????_);_(@_)"/>
    <numFmt numFmtId="219" formatCode="_(* #,##0.000_);_(* \(#,##0.000\);_(* &quot;-&quot;???_);_(@_)"/>
    <numFmt numFmtId="220" formatCode="_-* #,##0.0000000000_р_._-;\-* #,##0.0000000000_р_._-;_-* &quot;-&quot;??_р_._-;_-@_-"/>
    <numFmt numFmtId="221" formatCode="#,##0.000000"/>
    <numFmt numFmtId="222" formatCode="#,##0.00000"/>
  </numFmts>
  <fonts count="66">
    <font>
      <sz val="9"/>
      <name val="Tahoma"/>
      <family val="2"/>
    </font>
    <font>
      <sz val="10"/>
      <name val="Times New Roman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Arial Cyr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Tahom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5" fontId="3" fillId="0" borderId="0" applyFont="0" applyFill="0" applyBorder="0" applyAlignment="0" applyProtection="0"/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77" fontId="5" fillId="0" borderId="1">
      <alignment/>
      <protection locked="0"/>
    </xf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77" fontId="9" fillId="28" borderId="1">
      <alignment/>
      <protection/>
    </xf>
    <xf numFmtId="4" fontId="0" fillId="29" borderId="8" applyBorder="0">
      <alignment horizontal="right"/>
      <protection/>
    </xf>
    <xf numFmtId="0" fontId="56" fillId="0" borderId="9" applyNumberFormat="0" applyFill="0" applyAlignment="0" applyProtection="0"/>
    <xf numFmtId="0" fontId="57" fillId="30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10" fillId="31" borderId="0" applyFill="0">
      <alignment wrapText="1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ont="0" applyFill="0" applyBorder="0" applyAlignment="0" applyProtection="0"/>
    <xf numFmtId="0" fontId="62" fillId="0" borderId="12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0" fillId="31" borderId="0" applyFont="0" applyBorder="0">
      <alignment horizontal="right"/>
      <protection/>
    </xf>
    <xf numFmtId="4" fontId="0" fillId="31" borderId="13" applyBorder="0">
      <alignment horizontal="right"/>
      <protection/>
    </xf>
    <xf numFmtId="4" fontId="0" fillId="35" borderId="14" applyBorder="0">
      <alignment horizontal="right"/>
      <protection/>
    </xf>
    <xf numFmtId="0" fontId="64" fillId="36" borderId="0" applyNumberFormat="0" applyBorder="0" applyAlignment="0" applyProtection="0"/>
  </cellStyleXfs>
  <cellXfs count="271">
    <xf numFmtId="49" fontId="0" fillId="0" borderId="0" xfId="0" applyAlignment="1">
      <alignment vertical="top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49" fontId="17" fillId="0" borderId="0" xfId="0" applyFont="1" applyAlignment="1">
      <alignment vertical="center"/>
    </xf>
    <xf numFmtId="49" fontId="18" fillId="0" borderId="0" xfId="0" applyFont="1" applyAlignment="1">
      <alignment vertical="top"/>
    </xf>
    <xf numFmtId="0" fontId="19" fillId="0" borderId="0" xfId="50" applyFont="1" applyAlignment="1">
      <alignment horizontal="center" vertical="center" wrapText="1"/>
      <protection/>
    </xf>
    <xf numFmtId="49" fontId="17" fillId="0" borderId="0" xfId="0" applyFont="1" applyAlignment="1">
      <alignment horizontal="right" vertical="center"/>
    </xf>
    <xf numFmtId="49" fontId="20" fillId="0" borderId="0" xfId="0" applyFont="1" applyAlignment="1">
      <alignment vertical="top"/>
    </xf>
    <xf numFmtId="49" fontId="17" fillId="0" borderId="0" xfId="0" applyFont="1" applyAlignment="1">
      <alignment vertical="top"/>
    </xf>
    <xf numFmtId="0" fontId="20" fillId="0" borderId="15" xfId="55" applyFont="1" applyFill="1" applyBorder="1">
      <alignment horizontal="center" vertical="center" wrapText="1"/>
      <protection/>
    </xf>
    <xf numFmtId="0" fontId="20" fillId="0" borderId="16" xfId="55" applyFont="1" applyFill="1" applyBorder="1" applyAlignment="1">
      <alignment horizontal="center" vertical="center" wrapText="1"/>
      <protection/>
    </xf>
    <xf numFmtId="0" fontId="20" fillId="0" borderId="17" xfId="55" applyFont="1" applyFill="1" applyBorder="1">
      <alignment horizontal="center" vertical="center" wrapText="1"/>
      <protection/>
    </xf>
    <xf numFmtId="49" fontId="17" fillId="0" borderId="18" xfId="0" applyFont="1" applyBorder="1" applyAlignment="1">
      <alignment vertical="top"/>
    </xf>
    <xf numFmtId="49" fontId="17" fillId="0" borderId="19" xfId="0" applyFont="1" applyBorder="1" applyAlignment="1">
      <alignment vertical="top" wrapText="1"/>
    </xf>
    <xf numFmtId="49" fontId="17" fillId="0" borderId="20" xfId="0" applyFont="1" applyBorder="1" applyAlignment="1">
      <alignment vertical="top"/>
    </xf>
    <xf numFmtId="49" fontId="17" fillId="0" borderId="21" xfId="0" applyFont="1" applyBorder="1" applyAlignment="1">
      <alignment vertical="top" wrapText="1"/>
    </xf>
    <xf numFmtId="4" fontId="17" fillId="0" borderId="20" xfId="79" applyNumberFormat="1" applyFont="1" applyFill="1" applyBorder="1" applyAlignment="1" applyProtection="1">
      <alignment horizontal="right"/>
      <protection locked="0"/>
    </xf>
    <xf numFmtId="4" fontId="17" fillId="0" borderId="8" xfId="79" applyNumberFormat="1" applyFont="1" applyFill="1" applyBorder="1" applyAlignment="1" applyProtection="1">
      <alignment horizontal="right"/>
      <protection locked="0"/>
    </xf>
    <xf numFmtId="4" fontId="17" fillId="0" borderId="22" xfId="79" applyNumberFormat="1" applyFont="1" applyFill="1" applyBorder="1" applyAlignment="1" applyProtection="1">
      <alignment horizontal="right"/>
      <protection locked="0"/>
    </xf>
    <xf numFmtId="49" fontId="17" fillId="0" borderId="23" xfId="0" applyFont="1" applyBorder="1" applyAlignment="1">
      <alignment vertical="top"/>
    </xf>
    <xf numFmtId="49" fontId="17" fillId="0" borderId="24" xfId="0" applyFont="1" applyBorder="1" applyAlignment="1">
      <alignment vertical="top" wrapText="1"/>
    </xf>
    <xf numFmtId="49" fontId="16" fillId="0" borderId="25" xfId="0" applyFont="1" applyFill="1" applyBorder="1" applyAlignment="1">
      <alignment vertical="top"/>
    </xf>
    <xf numFmtId="49" fontId="16" fillId="0" borderId="26" xfId="0" applyFont="1" applyBorder="1" applyAlignment="1">
      <alignment vertical="top" wrapText="1"/>
    </xf>
    <xf numFmtId="49" fontId="16" fillId="0" borderId="15" xfId="0" applyFont="1" applyBorder="1" applyAlignment="1">
      <alignment vertical="top" wrapText="1"/>
    </xf>
    <xf numFmtId="202" fontId="17" fillId="0" borderId="15" xfId="77" applyNumberFormat="1" applyFont="1" applyBorder="1" applyAlignment="1">
      <alignment vertical="top"/>
    </xf>
    <xf numFmtId="49" fontId="16" fillId="0" borderId="0" xfId="0" applyFont="1" applyAlignment="1">
      <alignment vertical="top"/>
    </xf>
    <xf numFmtId="173" fontId="17" fillId="31" borderId="18" xfId="79" applyNumberFormat="1" applyFont="1" applyFill="1" applyBorder="1" applyAlignment="1">
      <alignment horizontal="right"/>
      <protection/>
    </xf>
    <xf numFmtId="173" fontId="17" fillId="31" borderId="27" xfId="79" applyNumberFormat="1" applyFont="1" applyFill="1" applyBorder="1" applyAlignment="1">
      <alignment horizontal="right"/>
      <protection/>
    </xf>
    <xf numFmtId="173" fontId="17" fillId="31" borderId="28" xfId="79" applyNumberFormat="1" applyFont="1" applyFill="1" applyBorder="1" applyAlignment="1">
      <alignment horizontal="right"/>
      <protection/>
    </xf>
    <xf numFmtId="173" fontId="17" fillId="31" borderId="20" xfId="79" applyNumberFormat="1" applyFont="1" applyFill="1" applyBorder="1" applyAlignment="1">
      <alignment horizontal="right"/>
      <protection/>
    </xf>
    <xf numFmtId="173" fontId="17" fillId="37" borderId="8" xfId="79" applyNumberFormat="1" applyFont="1" applyFill="1" applyBorder="1" applyAlignment="1">
      <alignment horizontal="right"/>
      <protection/>
    </xf>
    <xf numFmtId="173" fontId="17" fillId="31" borderId="8" xfId="79" applyNumberFormat="1" applyFont="1" applyFill="1" applyBorder="1" applyAlignment="1">
      <alignment horizontal="right"/>
      <protection/>
    </xf>
    <xf numFmtId="173" fontId="17" fillId="31" borderId="22" xfId="79" applyNumberFormat="1" applyFont="1" applyFill="1" applyBorder="1" applyAlignment="1">
      <alignment horizontal="right"/>
      <protection/>
    </xf>
    <xf numFmtId="173" fontId="17" fillId="0" borderId="20" xfId="0" applyNumberFormat="1" applyFont="1" applyFill="1" applyBorder="1" applyAlignment="1">
      <alignment horizontal="right" vertical="top"/>
    </xf>
    <xf numFmtId="173" fontId="17" fillId="0" borderId="8" xfId="0" applyNumberFormat="1" applyFont="1" applyFill="1" applyBorder="1" applyAlignment="1">
      <alignment horizontal="right" vertical="top"/>
    </xf>
    <xf numFmtId="173" fontId="17" fillId="0" borderId="22" xfId="0" applyNumberFormat="1" applyFont="1" applyFill="1" applyBorder="1" applyAlignment="1">
      <alignment horizontal="right" vertical="top"/>
    </xf>
    <xf numFmtId="173" fontId="17" fillId="0" borderId="8" xfId="57" applyNumberFormat="1" applyFont="1" applyFill="1" applyBorder="1" applyAlignment="1" applyProtection="1">
      <alignment horizontal="right"/>
      <protection locked="0"/>
    </xf>
    <xf numFmtId="173" fontId="17" fillId="29" borderId="8" xfId="57" applyNumberFormat="1" applyFont="1" applyFill="1" applyBorder="1" applyAlignment="1" applyProtection="1">
      <alignment horizontal="right"/>
      <protection locked="0"/>
    </xf>
    <xf numFmtId="173" fontId="17" fillId="0" borderId="22" xfId="57" applyNumberFormat="1" applyFont="1" applyFill="1" applyBorder="1" applyAlignment="1" applyProtection="1">
      <alignment horizontal="right"/>
      <protection locked="0"/>
    </xf>
    <xf numFmtId="173" fontId="17" fillId="0" borderId="20" xfId="79" applyNumberFormat="1" applyFont="1" applyFill="1" applyBorder="1" applyAlignment="1">
      <alignment horizontal="right"/>
      <protection/>
    </xf>
    <xf numFmtId="173" fontId="17" fillId="37" borderId="8" xfId="57" applyNumberFormat="1" applyFont="1" applyFill="1" applyBorder="1" applyAlignment="1" applyProtection="1">
      <alignment horizontal="right"/>
      <protection locked="0"/>
    </xf>
    <xf numFmtId="173" fontId="17" fillId="37" borderId="22" xfId="57" applyNumberFormat="1" applyFont="1" applyFill="1" applyBorder="1" applyAlignment="1" applyProtection="1">
      <alignment horizontal="right"/>
      <protection locked="0"/>
    </xf>
    <xf numFmtId="173" fontId="17" fillId="37" borderId="8" xfId="0" applyNumberFormat="1" applyFont="1" applyFill="1" applyBorder="1" applyAlignment="1">
      <alignment horizontal="right" vertical="top"/>
    </xf>
    <xf numFmtId="173" fontId="17" fillId="37" borderId="22" xfId="0" applyNumberFormat="1" applyFont="1" applyFill="1" applyBorder="1" applyAlignment="1">
      <alignment horizontal="right" vertical="top"/>
    </xf>
    <xf numFmtId="173" fontId="17" fillId="0" borderId="23" xfId="79" applyNumberFormat="1" applyFont="1" applyFill="1" applyBorder="1" applyAlignment="1">
      <alignment horizontal="right"/>
      <protection/>
    </xf>
    <xf numFmtId="173" fontId="17" fillId="37" borderId="29" xfId="57" applyNumberFormat="1" applyFont="1" applyFill="1" applyBorder="1" applyAlignment="1" applyProtection="1">
      <alignment horizontal="right"/>
      <protection locked="0"/>
    </xf>
    <xf numFmtId="173" fontId="17" fillId="37" borderId="30" xfId="57" applyNumberFormat="1" applyFont="1" applyFill="1" applyBorder="1" applyAlignment="1" applyProtection="1">
      <alignment horizontal="right"/>
      <protection locked="0"/>
    </xf>
    <xf numFmtId="49" fontId="16" fillId="0" borderId="31" xfId="0" applyFont="1" applyBorder="1" applyAlignment="1">
      <alignment vertical="top" wrapText="1"/>
    </xf>
    <xf numFmtId="220" fontId="17" fillId="0" borderId="29" xfId="77" applyNumberFormat="1" applyFont="1" applyBorder="1" applyAlignment="1">
      <alignment vertical="top"/>
    </xf>
    <xf numFmtId="220" fontId="17" fillId="0" borderId="30" xfId="77" applyNumberFormat="1" applyFont="1" applyBorder="1" applyAlignment="1">
      <alignment vertical="top"/>
    </xf>
    <xf numFmtId="49" fontId="18" fillId="0" borderId="0" xfId="0" applyFont="1" applyAlignment="1">
      <alignment horizontal="center" vertical="top"/>
    </xf>
    <xf numFmtId="49" fontId="17" fillId="0" borderId="0" xfId="0" applyFont="1" applyAlignment="1">
      <alignment horizontal="center" vertical="top" wrapText="1"/>
    </xf>
    <xf numFmtId="49" fontId="17" fillId="0" borderId="0" xfId="0" applyFont="1" applyFill="1" applyAlignment="1">
      <alignment vertical="top"/>
    </xf>
    <xf numFmtId="49" fontId="17" fillId="0" borderId="0" xfId="0" applyFont="1" applyAlignment="1">
      <alignment horizontal="center" vertical="top"/>
    </xf>
    <xf numFmtId="49" fontId="18" fillId="0" borderId="0" xfId="0" applyFont="1" applyAlignment="1">
      <alignment vertical="top"/>
    </xf>
    <xf numFmtId="49" fontId="17" fillId="0" borderId="0" xfId="0" applyFont="1" applyAlignment="1">
      <alignment vertical="top" wrapText="1"/>
    </xf>
    <xf numFmtId="10" fontId="17" fillId="0" borderId="0" xfId="0" applyNumberFormat="1" applyFont="1" applyAlignment="1">
      <alignment vertical="top"/>
    </xf>
    <xf numFmtId="184" fontId="17" fillId="0" borderId="0" xfId="0" applyNumberFormat="1" applyFont="1" applyAlignment="1">
      <alignment vertical="top"/>
    </xf>
    <xf numFmtId="49" fontId="18" fillId="0" borderId="0" xfId="0" applyFont="1" applyAlignment="1">
      <alignment horizontal="center" vertical="center" wrapText="1"/>
    </xf>
    <xf numFmtId="49" fontId="21" fillId="0" borderId="0" xfId="0" applyFont="1" applyAlignment="1">
      <alignment horizontal="center" vertical="center" wrapText="1"/>
    </xf>
    <xf numFmtId="49" fontId="21" fillId="0" borderId="0" xfId="0" applyFont="1" applyAlignment="1">
      <alignment vertical="top"/>
    </xf>
    <xf numFmtId="49" fontId="21" fillId="0" borderId="0" xfId="0" applyFont="1" applyFill="1" applyAlignment="1">
      <alignment vertical="top"/>
    </xf>
    <xf numFmtId="49" fontId="23" fillId="0" borderId="0" xfId="0" applyFont="1" applyAlignment="1">
      <alignment vertical="top"/>
    </xf>
    <xf numFmtId="49" fontId="21" fillId="0" borderId="19" xfId="0" applyFont="1" applyBorder="1" applyAlignment="1">
      <alignment horizontal="center"/>
    </xf>
    <xf numFmtId="49" fontId="21" fillId="0" borderId="32" xfId="0" applyFont="1" applyBorder="1" applyAlignment="1">
      <alignment horizontal="center"/>
    </xf>
    <xf numFmtId="49" fontId="21" fillId="0" borderId="32" xfId="0" applyFont="1" applyFill="1" applyBorder="1" applyAlignment="1">
      <alignment horizontal="center"/>
    </xf>
    <xf numFmtId="49" fontId="21" fillId="0" borderId="33" xfId="0" applyFont="1" applyFill="1" applyBorder="1" applyAlignment="1">
      <alignment horizontal="center"/>
    </xf>
    <xf numFmtId="49" fontId="21" fillId="0" borderId="33" xfId="0" applyFont="1" applyFill="1" applyBorder="1" applyAlignment="1">
      <alignment/>
    </xf>
    <xf numFmtId="49" fontId="18" fillId="0" borderId="0" xfId="0" applyFont="1" applyBorder="1" applyAlignment="1">
      <alignment vertical="top"/>
    </xf>
    <xf numFmtId="49" fontId="21" fillId="0" borderId="8" xfId="0" applyFont="1" applyFill="1" applyBorder="1" applyAlignment="1">
      <alignment horizontal="center" vertical="center" wrapText="1"/>
    </xf>
    <xf numFmtId="49" fontId="21" fillId="0" borderId="0" xfId="0" applyFont="1" applyFill="1" applyAlignment="1">
      <alignment horizontal="center"/>
    </xf>
    <xf numFmtId="185" fontId="25" fillId="0" borderId="0" xfId="0" applyNumberFormat="1" applyFont="1" applyFill="1" applyAlignment="1">
      <alignment vertical="top"/>
    </xf>
    <xf numFmtId="49" fontId="18" fillId="0" borderId="0" xfId="0" applyFont="1" applyFill="1" applyAlignment="1">
      <alignment vertical="top"/>
    </xf>
    <xf numFmtId="185" fontId="18" fillId="0" borderId="0" xfId="0" applyNumberFormat="1" applyFont="1" applyFill="1" applyAlignment="1">
      <alignment vertical="top"/>
    </xf>
    <xf numFmtId="185" fontId="18" fillId="0" borderId="0" xfId="0" applyNumberFormat="1" applyFont="1" applyAlignment="1">
      <alignment vertical="top"/>
    </xf>
    <xf numFmtId="49" fontId="17" fillId="0" borderId="34" xfId="0" applyFont="1" applyBorder="1" applyAlignment="1">
      <alignment vertical="top"/>
    </xf>
    <xf numFmtId="0" fontId="20" fillId="0" borderId="35" xfId="55" applyFont="1" applyFill="1" applyBorder="1">
      <alignment horizontal="center" vertical="center" wrapText="1"/>
      <protection/>
    </xf>
    <xf numFmtId="49" fontId="17" fillId="0" borderId="36" xfId="0" applyFont="1" applyBorder="1" applyAlignment="1">
      <alignment vertical="top"/>
    </xf>
    <xf numFmtId="49" fontId="17" fillId="0" borderId="25" xfId="0" applyFont="1" applyBorder="1" applyAlignment="1">
      <alignment vertical="top"/>
    </xf>
    <xf numFmtId="0" fontId="20" fillId="0" borderId="37" xfId="55" applyFont="1" applyFill="1" applyBorder="1" applyAlignment="1">
      <alignment horizontal="center" vertical="center" wrapText="1"/>
      <protection/>
    </xf>
    <xf numFmtId="49" fontId="17" fillId="0" borderId="36" xfId="0" applyFont="1" applyBorder="1" applyAlignment="1">
      <alignment vertical="top" wrapText="1"/>
    </xf>
    <xf numFmtId="49" fontId="17" fillId="0" borderId="34" xfId="0" applyFont="1" applyBorder="1" applyAlignment="1">
      <alignment vertical="top" wrapText="1"/>
    </xf>
    <xf numFmtId="49" fontId="17" fillId="0" borderId="25" xfId="0" applyFont="1" applyBorder="1" applyAlignment="1">
      <alignment vertical="top" wrapText="1"/>
    </xf>
    <xf numFmtId="49" fontId="18" fillId="0" borderId="0" xfId="0" applyFont="1" applyAlignment="1">
      <alignment horizontal="left" vertical="top"/>
    </xf>
    <xf numFmtId="49" fontId="18" fillId="29" borderId="20" xfId="0" applyFont="1" applyFill="1" applyBorder="1" applyAlignment="1">
      <alignment vertical="center" wrapText="1"/>
    </xf>
    <xf numFmtId="49" fontId="18" fillId="29" borderId="8" xfId="0" applyFont="1" applyFill="1" applyBorder="1" applyAlignment="1">
      <alignment wrapText="1"/>
    </xf>
    <xf numFmtId="49" fontId="18" fillId="29" borderId="8" xfId="0" applyFont="1" applyFill="1" applyBorder="1" applyAlignment="1">
      <alignment horizontal="center" vertical="center"/>
    </xf>
    <xf numFmtId="49" fontId="18" fillId="37" borderId="8" xfId="0" applyFont="1" applyFill="1" applyBorder="1" applyAlignment="1">
      <alignment horizontal="center" vertical="center"/>
    </xf>
    <xf numFmtId="49" fontId="18" fillId="29" borderId="8" xfId="0" applyFont="1" applyFill="1" applyBorder="1" applyAlignment="1">
      <alignment horizontal="center" vertical="center"/>
    </xf>
    <xf numFmtId="49" fontId="18" fillId="29" borderId="0" xfId="0" applyFont="1" applyFill="1" applyAlignment="1">
      <alignment vertical="top"/>
    </xf>
    <xf numFmtId="49" fontId="18" fillId="29" borderId="8" xfId="0" applyFont="1" applyFill="1" applyBorder="1" applyAlignment="1">
      <alignment horizontal="center" vertical="center" wrapText="1"/>
    </xf>
    <xf numFmtId="4" fontId="18" fillId="29" borderId="8" xfId="0" applyNumberFormat="1" applyFont="1" applyFill="1" applyBorder="1" applyAlignment="1">
      <alignment horizontal="center" vertical="center"/>
    </xf>
    <xf numFmtId="49" fontId="26" fillId="0" borderId="0" xfId="0" applyFont="1" applyAlignment="1">
      <alignment horizontal="center" vertical="center" wrapText="1"/>
    </xf>
    <xf numFmtId="49" fontId="26" fillId="0" borderId="0" xfId="0" applyFont="1" applyAlignment="1">
      <alignment vertical="top"/>
    </xf>
    <xf numFmtId="49" fontId="26" fillId="0" borderId="0" xfId="0" applyFont="1" applyFill="1" applyAlignment="1">
      <alignment vertical="top"/>
    </xf>
    <xf numFmtId="49" fontId="27" fillId="0" borderId="0" xfId="0" applyFont="1" applyFill="1" applyAlignment="1">
      <alignment horizontal="left" vertical="center"/>
    </xf>
    <xf numFmtId="49" fontId="26" fillId="0" borderId="0" xfId="0" applyFont="1" applyFill="1" applyAlignment="1">
      <alignment/>
    </xf>
    <xf numFmtId="2" fontId="27" fillId="0" borderId="0" xfId="0" applyNumberFormat="1" applyFont="1" applyFill="1" applyAlignment="1">
      <alignment horizontal="left" vertical="center"/>
    </xf>
    <xf numFmtId="0" fontId="27" fillId="0" borderId="0" xfId="65" applyFont="1" applyFill="1" applyAlignment="1">
      <alignment horizontal="left" vertical="center"/>
      <protection/>
    </xf>
    <xf numFmtId="49" fontId="27" fillId="0" borderId="0" xfId="0" applyFont="1" applyAlignment="1">
      <alignment horizontal="center" vertical="center"/>
    </xf>
    <xf numFmtId="49" fontId="27" fillId="0" borderId="0" xfId="0" applyFont="1" applyAlignment="1">
      <alignment horizontal="left" vertical="center"/>
    </xf>
    <xf numFmtId="0" fontId="27" fillId="0" borderId="0" xfId="65" applyFont="1" applyFill="1" applyAlignment="1">
      <alignment horizontal="left"/>
      <protection/>
    </xf>
    <xf numFmtId="0" fontId="27" fillId="0" borderId="0" xfId="65" applyFont="1" applyFill="1" applyAlignment="1">
      <alignment horizontal="right"/>
      <protection/>
    </xf>
    <xf numFmtId="0" fontId="26" fillId="0" borderId="0" xfId="65" applyFont="1" applyFill="1">
      <alignment/>
      <protection/>
    </xf>
    <xf numFmtId="185" fontId="27" fillId="0" borderId="0" xfId="0" applyNumberFormat="1" applyFont="1" applyFill="1" applyAlignment="1">
      <alignment horizontal="left" vertical="center"/>
    </xf>
    <xf numFmtId="49" fontId="18" fillId="29" borderId="38" xfId="0" applyFont="1" applyFill="1" applyBorder="1" applyAlignment="1">
      <alignment vertical="center" wrapText="1"/>
    </xf>
    <xf numFmtId="49" fontId="18" fillId="29" borderId="39" xfId="0" applyFont="1" applyFill="1" applyBorder="1" applyAlignment="1">
      <alignment/>
    </xf>
    <xf numFmtId="49" fontId="18" fillId="29" borderId="39" xfId="0" applyFont="1" applyFill="1" applyBorder="1" applyAlignment="1">
      <alignment horizontal="center" vertical="center"/>
    </xf>
    <xf numFmtId="4" fontId="18" fillId="29" borderId="39" xfId="0" applyNumberFormat="1" applyFont="1" applyFill="1" applyBorder="1" applyAlignment="1">
      <alignment horizontal="center" vertical="center"/>
    </xf>
    <xf numFmtId="49" fontId="16" fillId="0" borderId="0" xfId="0" applyFont="1" applyAlignment="1">
      <alignment horizontal="left" vertical="center" wrapText="1"/>
    </xf>
    <xf numFmtId="173" fontId="18" fillId="0" borderId="0" xfId="0" applyNumberFormat="1" applyFont="1" applyAlignment="1">
      <alignment horizontal="center" vertical="top"/>
    </xf>
    <xf numFmtId="185" fontId="17" fillId="0" borderId="0" xfId="0" applyNumberFormat="1" applyFont="1" applyAlignment="1">
      <alignment vertical="top"/>
    </xf>
    <xf numFmtId="173" fontId="17" fillId="0" borderId="0" xfId="0" applyNumberFormat="1" applyFont="1" applyAlignment="1">
      <alignment vertical="top"/>
    </xf>
    <xf numFmtId="49" fontId="15" fillId="0" borderId="0" xfId="0" applyFont="1" applyAlignment="1">
      <alignment vertical="top"/>
    </xf>
    <xf numFmtId="49" fontId="15" fillId="0" borderId="0" xfId="0" applyFont="1" applyFill="1" applyAlignment="1">
      <alignment vertical="top"/>
    </xf>
    <xf numFmtId="10" fontId="15" fillId="0" borderId="0" xfId="0" applyNumberFormat="1" applyFont="1" applyAlignment="1">
      <alignment vertical="top"/>
    </xf>
    <xf numFmtId="185" fontId="15" fillId="0" borderId="0" xfId="0" applyNumberFormat="1" applyFont="1" applyFill="1" applyAlignment="1">
      <alignment vertical="top"/>
    </xf>
    <xf numFmtId="49" fontId="16" fillId="38" borderId="37" xfId="0" applyFont="1" applyFill="1" applyBorder="1" applyAlignment="1">
      <alignment vertical="top" wrapText="1"/>
    </xf>
    <xf numFmtId="202" fontId="17" fillId="38" borderId="29" xfId="77" applyNumberFormat="1" applyFont="1" applyFill="1" applyBorder="1" applyAlignment="1">
      <alignment vertical="top"/>
    </xf>
    <xf numFmtId="202" fontId="17" fillId="38" borderId="30" xfId="77" applyNumberFormat="1" applyFont="1" applyFill="1" applyBorder="1" applyAlignment="1">
      <alignment vertical="top"/>
    </xf>
    <xf numFmtId="49" fontId="17" fillId="38" borderId="18" xfId="0" applyFont="1" applyFill="1" applyBorder="1" applyAlignment="1">
      <alignment vertical="top"/>
    </xf>
    <xf numFmtId="49" fontId="17" fillId="38" borderId="19" xfId="0" applyFont="1" applyFill="1" applyBorder="1" applyAlignment="1">
      <alignment vertical="top" wrapText="1"/>
    </xf>
    <xf numFmtId="49" fontId="17" fillId="38" borderId="0" xfId="0" applyFont="1" applyFill="1" applyAlignment="1">
      <alignment vertical="top"/>
    </xf>
    <xf numFmtId="49" fontId="17" fillId="38" borderId="20" xfId="0" applyFont="1" applyFill="1" applyBorder="1" applyAlignment="1">
      <alignment vertical="top"/>
    </xf>
    <xf numFmtId="49" fontId="17" fillId="38" borderId="21" xfId="0" applyFont="1" applyFill="1" applyBorder="1" applyAlignment="1">
      <alignment vertical="top" wrapText="1"/>
    </xf>
    <xf numFmtId="49" fontId="17" fillId="38" borderId="23" xfId="0" applyFont="1" applyFill="1" applyBorder="1" applyAlignment="1">
      <alignment vertical="top"/>
    </xf>
    <xf numFmtId="49" fontId="17" fillId="38" borderId="24" xfId="0" applyFont="1" applyFill="1" applyBorder="1" applyAlignment="1">
      <alignment vertical="top" wrapText="1"/>
    </xf>
    <xf numFmtId="186" fontId="18" fillId="0" borderId="0" xfId="0" applyNumberFormat="1" applyFont="1" applyFill="1" applyAlignment="1">
      <alignment vertical="top"/>
    </xf>
    <xf numFmtId="178" fontId="18" fillId="0" borderId="0" xfId="0" applyNumberFormat="1" applyFont="1" applyFill="1" applyAlignment="1">
      <alignment vertical="top"/>
    </xf>
    <xf numFmtId="2" fontId="15" fillId="0" borderId="0" xfId="0" applyNumberFormat="1" applyFont="1" applyFill="1" applyAlignment="1">
      <alignment horizontal="center" vertical="center"/>
    </xf>
    <xf numFmtId="185" fontId="15" fillId="0" borderId="0" xfId="0" applyNumberFormat="1" applyFont="1" applyFill="1" applyAlignment="1">
      <alignment horizontal="center" vertical="center"/>
    </xf>
    <xf numFmtId="173" fontId="17" fillId="39" borderId="18" xfId="79" applyNumberFormat="1" applyFont="1" applyFill="1" applyBorder="1" applyAlignment="1">
      <alignment horizontal="right"/>
      <protection/>
    </xf>
    <xf numFmtId="173" fontId="17" fillId="39" borderId="27" xfId="79" applyNumberFormat="1" applyFont="1" applyFill="1" applyBorder="1" applyAlignment="1">
      <alignment horizontal="right"/>
      <protection/>
    </xf>
    <xf numFmtId="173" fontId="17" fillId="39" borderId="28" xfId="79" applyNumberFormat="1" applyFont="1" applyFill="1" applyBorder="1" applyAlignment="1">
      <alignment horizontal="right"/>
      <protection/>
    </xf>
    <xf numFmtId="173" fontId="17" fillId="39" borderId="20" xfId="79" applyNumberFormat="1" applyFont="1" applyFill="1" applyBorder="1" applyAlignment="1">
      <alignment horizontal="right"/>
      <protection/>
    </xf>
    <xf numFmtId="173" fontId="17" fillId="39" borderId="8" xfId="79" applyNumberFormat="1" applyFont="1" applyFill="1" applyBorder="1" applyAlignment="1">
      <alignment horizontal="right"/>
      <protection/>
    </xf>
    <xf numFmtId="173" fontId="17" fillId="39" borderId="22" xfId="79" applyNumberFormat="1" applyFont="1" applyFill="1" applyBorder="1" applyAlignment="1">
      <alignment horizontal="right"/>
      <protection/>
    </xf>
    <xf numFmtId="173" fontId="65" fillId="39" borderId="8" xfId="79" applyNumberFormat="1" applyFont="1" applyFill="1" applyBorder="1" applyAlignment="1">
      <alignment horizontal="right"/>
      <protection/>
    </xf>
    <xf numFmtId="173" fontId="65" fillId="39" borderId="22" xfId="79" applyNumberFormat="1" applyFont="1" applyFill="1" applyBorder="1" applyAlignment="1">
      <alignment horizontal="right"/>
      <protection/>
    </xf>
    <xf numFmtId="173" fontId="65" fillId="39" borderId="20" xfId="0" applyNumberFormat="1" applyFont="1" applyFill="1" applyBorder="1" applyAlignment="1">
      <alignment horizontal="right" vertical="top"/>
    </xf>
    <xf numFmtId="173" fontId="65" fillId="39" borderId="8" xfId="0" applyNumberFormat="1" applyFont="1" applyFill="1" applyBorder="1" applyAlignment="1">
      <alignment horizontal="right" vertical="top"/>
    </xf>
    <xf numFmtId="173" fontId="17" fillId="39" borderId="22" xfId="0" applyNumberFormat="1" applyFont="1" applyFill="1" applyBorder="1" applyAlignment="1">
      <alignment horizontal="right" vertical="top"/>
    </xf>
    <xf numFmtId="173" fontId="65" fillId="39" borderId="8" xfId="57" applyNumberFormat="1" applyFont="1" applyFill="1" applyBorder="1" applyAlignment="1" applyProtection="1">
      <alignment horizontal="right"/>
      <protection locked="0"/>
    </xf>
    <xf numFmtId="173" fontId="17" fillId="39" borderId="8" xfId="57" applyNumberFormat="1" applyFont="1" applyFill="1" applyBorder="1" applyAlignment="1" applyProtection="1">
      <alignment horizontal="right"/>
      <protection locked="0"/>
    </xf>
    <xf numFmtId="173" fontId="17" fillId="39" borderId="22" xfId="57" applyNumberFormat="1" applyFont="1" applyFill="1" applyBorder="1" applyAlignment="1" applyProtection="1">
      <alignment horizontal="right"/>
      <protection locked="0"/>
    </xf>
    <xf numFmtId="4" fontId="17" fillId="39" borderId="20" xfId="79" applyNumberFormat="1" applyFont="1" applyFill="1" applyBorder="1" applyAlignment="1" applyProtection="1">
      <alignment horizontal="right"/>
      <protection locked="0"/>
    </xf>
    <xf numFmtId="4" fontId="17" fillId="39" borderId="8" xfId="79" applyNumberFormat="1" applyFont="1" applyFill="1" applyBorder="1" applyAlignment="1" applyProtection="1">
      <alignment horizontal="right"/>
      <protection locked="0"/>
    </xf>
    <xf numFmtId="4" fontId="17" fillId="39" borderId="22" xfId="79" applyNumberFormat="1" applyFont="1" applyFill="1" applyBorder="1" applyAlignment="1" applyProtection="1">
      <alignment horizontal="right"/>
      <protection locked="0"/>
    </xf>
    <xf numFmtId="173" fontId="65" fillId="39" borderId="20" xfId="79" applyNumberFormat="1" applyFont="1" applyFill="1" applyBorder="1" applyAlignment="1">
      <alignment horizontal="right"/>
      <protection/>
    </xf>
    <xf numFmtId="173" fontId="17" fillId="39" borderId="8" xfId="0" applyNumberFormat="1" applyFont="1" applyFill="1" applyBorder="1" applyAlignment="1">
      <alignment horizontal="right" vertical="top"/>
    </xf>
    <xf numFmtId="173" fontId="17" fillId="39" borderId="38" xfId="79" applyNumberFormat="1" applyFont="1" applyFill="1" applyBorder="1" applyAlignment="1">
      <alignment horizontal="right"/>
      <protection/>
    </xf>
    <xf numFmtId="173" fontId="17" fillId="39" borderId="29" xfId="57" applyNumberFormat="1" applyFont="1" applyFill="1" applyBorder="1" applyAlignment="1" applyProtection="1">
      <alignment horizontal="right"/>
      <protection locked="0"/>
    </xf>
    <xf numFmtId="173" fontId="17" fillId="39" borderId="30" xfId="57" applyNumberFormat="1" applyFont="1" applyFill="1" applyBorder="1" applyAlignment="1" applyProtection="1">
      <alignment horizontal="right"/>
      <protection locked="0"/>
    </xf>
    <xf numFmtId="185" fontId="17" fillId="39" borderId="13" xfId="79" applyNumberFormat="1" applyFont="1" applyFill="1" applyBorder="1" applyAlignment="1">
      <alignment horizontal="right"/>
      <protection/>
    </xf>
    <xf numFmtId="185" fontId="17" fillId="39" borderId="40" xfId="79" applyNumberFormat="1" applyFont="1" applyFill="1" applyBorder="1" applyAlignment="1">
      <alignment horizontal="right"/>
      <protection/>
    </xf>
    <xf numFmtId="185" fontId="17" fillId="39" borderId="14" xfId="79" applyNumberFormat="1" applyFont="1" applyFill="1" applyBorder="1" applyAlignment="1">
      <alignment horizontal="right"/>
      <protection/>
    </xf>
    <xf numFmtId="185" fontId="17" fillId="39" borderId="20" xfId="79" applyNumberFormat="1" applyFont="1" applyFill="1" applyBorder="1" applyAlignment="1">
      <alignment horizontal="right"/>
      <protection/>
    </xf>
    <xf numFmtId="185" fontId="65" fillId="39" borderId="8" xfId="79" applyNumberFormat="1" applyFont="1" applyFill="1" applyBorder="1" applyAlignment="1">
      <alignment horizontal="right"/>
      <protection/>
    </xf>
    <xf numFmtId="185" fontId="17" fillId="39" borderId="8" xfId="79" applyNumberFormat="1" applyFont="1" applyFill="1" applyBorder="1" applyAlignment="1">
      <alignment horizontal="right"/>
      <protection/>
    </xf>
    <xf numFmtId="185" fontId="17" fillId="39" borderId="22" xfId="79" applyNumberFormat="1" applyFont="1" applyFill="1" applyBorder="1" applyAlignment="1">
      <alignment horizontal="right"/>
      <protection/>
    </xf>
    <xf numFmtId="185" fontId="65" fillId="39" borderId="20" xfId="79" applyNumberFormat="1" applyFont="1" applyFill="1" applyBorder="1" applyAlignment="1">
      <alignment horizontal="right"/>
      <protection/>
    </xf>
    <xf numFmtId="185" fontId="65" fillId="39" borderId="20" xfId="0" applyNumberFormat="1" applyFont="1" applyFill="1" applyBorder="1" applyAlignment="1">
      <alignment horizontal="right" vertical="top"/>
    </xf>
    <xf numFmtId="4" fontId="17" fillId="39" borderId="41" xfId="79" applyNumberFormat="1" applyFont="1" applyFill="1" applyBorder="1" applyAlignment="1" applyProtection="1">
      <alignment horizontal="right"/>
      <protection locked="0"/>
    </xf>
    <xf numFmtId="185" fontId="17" fillId="39" borderId="23" xfId="79" applyNumberFormat="1" applyFont="1" applyFill="1" applyBorder="1" applyAlignment="1">
      <alignment horizontal="right"/>
      <protection/>
    </xf>
    <xf numFmtId="185" fontId="65" fillId="39" borderId="22" xfId="79" applyNumberFormat="1" applyFont="1" applyFill="1" applyBorder="1" applyAlignment="1">
      <alignment horizontal="right"/>
      <protection/>
    </xf>
    <xf numFmtId="185" fontId="18" fillId="39" borderId="8" xfId="0" applyNumberFormat="1" applyFont="1" applyFill="1" applyBorder="1" applyAlignment="1">
      <alignment horizontal="center" vertical="center" wrapText="1"/>
    </xf>
    <xf numFmtId="185" fontId="18" fillId="39" borderId="8" xfId="0" applyNumberFormat="1" applyFont="1" applyFill="1" applyBorder="1" applyAlignment="1">
      <alignment horizontal="center" vertical="center"/>
    </xf>
    <xf numFmtId="10" fontId="18" fillId="39" borderId="8" xfId="0" applyNumberFormat="1" applyFont="1" applyFill="1" applyBorder="1" applyAlignment="1">
      <alignment horizontal="center" vertical="center"/>
    </xf>
    <xf numFmtId="49" fontId="18" fillId="0" borderId="0" xfId="0" applyFont="1" applyAlignment="1">
      <alignment horizontal="right" vertical="top"/>
    </xf>
    <xf numFmtId="49" fontId="24" fillId="0" borderId="0" xfId="0" applyFont="1" applyBorder="1" applyAlignment="1">
      <alignment horizontal="left" vertical="top" wrapText="1" shrinkToFit="1"/>
    </xf>
    <xf numFmtId="222" fontId="17" fillId="0" borderId="0" xfId="0" applyNumberFormat="1" applyFont="1" applyAlignment="1">
      <alignment vertical="top"/>
    </xf>
    <xf numFmtId="49" fontId="18" fillId="39" borderId="8" xfId="0" applyFont="1" applyFill="1" applyBorder="1" applyAlignment="1">
      <alignment horizontal="center" vertical="top" wrapText="1"/>
    </xf>
    <xf numFmtId="2" fontId="18" fillId="39" borderId="8" xfId="0" applyNumberFormat="1" applyFont="1" applyFill="1" applyBorder="1" applyAlignment="1">
      <alignment horizontal="center" vertical="center"/>
    </xf>
    <xf numFmtId="49" fontId="18" fillId="39" borderId="0" xfId="0" applyFont="1" applyFill="1" applyAlignment="1">
      <alignment vertical="top"/>
    </xf>
    <xf numFmtId="49" fontId="18" fillId="39" borderId="8" xfId="0" applyFont="1" applyFill="1" applyBorder="1" applyAlignment="1">
      <alignment horizontal="center" vertical="center"/>
    </xf>
    <xf numFmtId="186" fontId="18" fillId="39" borderId="8" xfId="0" applyNumberFormat="1" applyFont="1" applyFill="1" applyBorder="1" applyAlignment="1">
      <alignment horizontal="center" vertical="center"/>
    </xf>
    <xf numFmtId="2" fontId="18" fillId="39" borderId="8" xfId="0" applyNumberFormat="1" applyFont="1" applyFill="1" applyBorder="1" applyAlignment="1">
      <alignment horizontal="center"/>
    </xf>
    <xf numFmtId="186" fontId="18" fillId="39" borderId="8" xfId="0" applyNumberFormat="1" applyFont="1" applyFill="1" applyBorder="1" applyAlignment="1">
      <alignment horizontal="center"/>
    </xf>
    <xf numFmtId="49" fontId="18" fillId="39" borderId="8" xfId="0" applyFont="1" applyFill="1" applyBorder="1" applyAlignment="1">
      <alignment horizontal="center"/>
    </xf>
    <xf numFmtId="49" fontId="18" fillId="39" borderId="8" xfId="0" applyFont="1" applyFill="1" applyBorder="1" applyAlignment="1">
      <alignment vertical="top"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186" fontId="18" fillId="39" borderId="8" xfId="0" applyNumberFormat="1" applyFont="1" applyFill="1" applyBorder="1" applyAlignment="1">
      <alignment horizontal="center" vertical="center" wrapText="1"/>
    </xf>
    <xf numFmtId="49" fontId="18" fillId="0" borderId="0" xfId="0" applyFont="1" applyAlignment="1">
      <alignment horizontal="left" vertical="center" wrapText="1"/>
    </xf>
    <xf numFmtId="2" fontId="18" fillId="39" borderId="8" xfId="0" applyNumberFormat="1" applyFont="1" applyFill="1" applyBorder="1" applyAlignment="1">
      <alignment horizontal="center" vertical="center" wrapText="1"/>
    </xf>
    <xf numFmtId="185" fontId="18" fillId="8" borderId="8" xfId="0" applyNumberFormat="1" applyFont="1" applyFill="1" applyBorder="1" applyAlignment="1">
      <alignment horizontal="center" vertical="center"/>
    </xf>
    <xf numFmtId="185" fontId="18" fillId="8" borderId="8" xfId="0" applyNumberFormat="1" applyFont="1" applyFill="1" applyBorder="1" applyAlignment="1">
      <alignment horizontal="center" vertical="center" wrapText="1"/>
    </xf>
    <xf numFmtId="49" fontId="19" fillId="0" borderId="0" xfId="0" applyFont="1" applyFill="1" applyAlignment="1">
      <alignment vertical="top"/>
    </xf>
    <xf numFmtId="10" fontId="17" fillId="38" borderId="0" xfId="0" applyNumberFormat="1" applyFont="1" applyFill="1" applyAlignment="1">
      <alignment vertical="top"/>
    </xf>
    <xf numFmtId="185" fontId="17" fillId="38" borderId="0" xfId="0" applyNumberFormat="1" applyFont="1" applyFill="1" applyAlignment="1">
      <alignment vertical="top"/>
    </xf>
    <xf numFmtId="173" fontId="17" fillId="38" borderId="0" xfId="0" applyNumberFormat="1" applyFont="1" applyFill="1" applyAlignment="1">
      <alignment vertical="top"/>
    </xf>
    <xf numFmtId="185" fontId="18" fillId="0" borderId="0" xfId="0" applyNumberFormat="1" applyFont="1" applyAlignment="1">
      <alignment horizontal="center" vertical="top"/>
    </xf>
    <xf numFmtId="49" fontId="24" fillId="39" borderId="8" xfId="0" applyFont="1" applyFill="1" applyBorder="1" applyAlignment="1">
      <alignment horizontal="left" vertical="center" wrapText="1"/>
    </xf>
    <xf numFmtId="49" fontId="18" fillId="39" borderId="8" xfId="0" applyFont="1" applyFill="1" applyBorder="1" applyAlignment="1">
      <alignment horizontal="center" vertical="center" wrapText="1"/>
    </xf>
    <xf numFmtId="185" fontId="15" fillId="0" borderId="0" xfId="0" applyNumberFormat="1" applyFont="1" applyAlignment="1">
      <alignment vertical="top"/>
    </xf>
    <xf numFmtId="185" fontId="15" fillId="0" borderId="0" xfId="0" applyNumberFormat="1" applyFont="1" applyFill="1" applyAlignment="1">
      <alignment horizontal="center" vertical="top"/>
    </xf>
    <xf numFmtId="185" fontId="15" fillId="0" borderId="0" xfId="0" applyNumberFormat="1" applyFont="1" applyAlignment="1">
      <alignment horizontal="center" vertical="top"/>
    </xf>
    <xf numFmtId="185" fontId="21" fillId="0" borderId="0" xfId="0" applyNumberFormat="1" applyFont="1" applyFill="1" applyAlignment="1">
      <alignment horizontal="left" vertical="center"/>
    </xf>
    <xf numFmtId="49" fontId="27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/>
    </xf>
    <xf numFmtId="49" fontId="27" fillId="0" borderId="0" xfId="0" applyFont="1" applyFill="1" applyAlignment="1">
      <alignment horizontal="center" vertical="center"/>
    </xf>
    <xf numFmtId="0" fontId="27" fillId="0" borderId="0" xfId="65" applyFont="1" applyFill="1" applyAlignment="1">
      <alignment horizontal="center"/>
      <protection/>
    </xf>
    <xf numFmtId="49" fontId="27" fillId="0" borderId="0" xfId="0" applyFont="1" applyAlignment="1">
      <alignment horizontal="center" vertical="center"/>
    </xf>
    <xf numFmtId="0" fontId="27" fillId="0" borderId="0" xfId="65" applyFont="1" applyFill="1" applyAlignment="1">
      <alignment horizontal="center" vertical="center"/>
      <protection/>
    </xf>
    <xf numFmtId="49" fontId="18" fillId="39" borderId="8" xfId="0" applyNumberFormat="1" applyFont="1" applyFill="1" applyBorder="1" applyAlignment="1">
      <alignment horizontal="center" vertical="center" wrapText="1"/>
    </xf>
    <xf numFmtId="49" fontId="24" fillId="39" borderId="8" xfId="0" applyFont="1" applyFill="1" applyBorder="1" applyAlignment="1">
      <alignment horizontal="right" vertical="center" wrapText="1"/>
    </xf>
    <xf numFmtId="49" fontId="18" fillId="39" borderId="8" xfId="0" applyFont="1" applyFill="1" applyBorder="1" applyAlignment="1">
      <alignment horizontal="center" vertical="center" wrapText="1"/>
    </xf>
    <xf numFmtId="49" fontId="24" fillId="39" borderId="39" xfId="0" applyFont="1" applyFill="1" applyBorder="1" applyAlignment="1">
      <alignment horizontal="left" vertical="center" wrapText="1"/>
    </xf>
    <xf numFmtId="49" fontId="24" fillId="39" borderId="27" xfId="0" applyFont="1" applyFill="1" applyBorder="1" applyAlignment="1">
      <alignment horizontal="left" vertical="center" wrapText="1"/>
    </xf>
    <xf numFmtId="49" fontId="24" fillId="0" borderId="42" xfId="0" applyFont="1" applyBorder="1" applyAlignment="1">
      <alignment horizontal="left" vertical="top" wrapText="1" shrinkToFit="1"/>
    </xf>
    <xf numFmtId="49" fontId="24" fillId="0" borderId="0" xfId="0" applyFont="1" applyBorder="1" applyAlignment="1">
      <alignment horizontal="left" vertical="top" wrapText="1" shrinkToFit="1"/>
    </xf>
    <xf numFmtId="49" fontId="29" fillId="0" borderId="0" xfId="0" applyFont="1" applyBorder="1" applyAlignment="1">
      <alignment horizontal="center" vertical="top" wrapText="1" shrinkToFit="1"/>
    </xf>
    <xf numFmtId="49" fontId="24" fillId="39" borderId="8" xfId="0" applyFont="1" applyFill="1" applyBorder="1" applyAlignment="1">
      <alignment horizontal="left" vertical="center" wrapText="1"/>
    </xf>
    <xf numFmtId="49" fontId="24" fillId="39" borderId="21" xfId="0" applyFont="1" applyFill="1" applyBorder="1" applyAlignment="1">
      <alignment horizontal="left" vertical="center" wrapText="1"/>
    </xf>
    <xf numFmtId="49" fontId="24" fillId="39" borderId="33" xfId="0" applyFont="1" applyFill="1" applyBorder="1" applyAlignment="1">
      <alignment horizontal="left" vertical="center" wrapText="1"/>
    </xf>
    <xf numFmtId="49" fontId="22" fillId="40" borderId="8" xfId="0" applyFont="1" applyFill="1" applyBorder="1" applyAlignment="1">
      <alignment horizontal="center" vertical="center" wrapText="1"/>
    </xf>
    <xf numFmtId="49" fontId="23" fillId="40" borderId="8" xfId="0" applyFont="1" applyFill="1" applyBorder="1" applyAlignment="1">
      <alignment horizontal="center" vertical="center" wrapText="1"/>
    </xf>
    <xf numFmtId="49" fontId="24" fillId="0" borderId="0" xfId="0" applyFont="1" applyFill="1" applyAlignment="1">
      <alignment horizontal="right"/>
    </xf>
    <xf numFmtId="49" fontId="18" fillId="0" borderId="0" xfId="0" applyFont="1" applyAlignment="1">
      <alignment horizontal="right" vertical="top"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Font="1" applyAlignment="1">
      <alignment horizontal="right" vertical="top"/>
    </xf>
    <xf numFmtId="49" fontId="16" fillId="0" borderId="43" xfId="0" applyFont="1" applyBorder="1" applyAlignment="1">
      <alignment horizontal="left" vertical="center" wrapText="1"/>
    </xf>
    <xf numFmtId="49" fontId="16" fillId="0" borderId="0" xfId="0" applyFont="1" applyAlignment="1">
      <alignment horizontal="left" vertical="center" wrapText="1"/>
    </xf>
    <xf numFmtId="49" fontId="18" fillId="0" borderId="0" xfId="0" applyFont="1" applyAlignment="1">
      <alignment horizontal="center" vertical="center" wrapText="1"/>
    </xf>
    <xf numFmtId="49" fontId="18" fillId="0" borderId="0" xfId="0" applyFont="1" applyAlignment="1">
      <alignment horizontal="center" vertical="top"/>
    </xf>
    <xf numFmtId="49" fontId="17" fillId="0" borderId="0" xfId="0" applyFont="1" applyAlignment="1">
      <alignment horizontal="center" vertical="top"/>
    </xf>
    <xf numFmtId="0" fontId="15" fillId="0" borderId="0" xfId="50" applyFont="1" applyAlignment="1">
      <alignment horizontal="center" vertical="center" wrapText="1"/>
      <protection/>
    </xf>
    <xf numFmtId="0" fontId="20" fillId="0" borderId="13" xfId="55" applyFont="1" applyFill="1" applyBorder="1" applyAlignment="1">
      <alignment horizontal="center" vertical="center" wrapText="1"/>
      <protection/>
    </xf>
    <xf numFmtId="0" fontId="20" fillId="0" borderId="20" xfId="55" applyFont="1" applyFill="1" applyBorder="1" applyAlignment="1">
      <alignment horizontal="center" vertical="center" wrapText="1"/>
      <protection/>
    </xf>
    <xf numFmtId="0" fontId="20" fillId="0" borderId="38" xfId="55" applyFont="1" applyFill="1" applyBorder="1" applyAlignment="1">
      <alignment horizontal="center" vertical="center" wrapText="1"/>
      <protection/>
    </xf>
    <xf numFmtId="0" fontId="20" fillId="0" borderId="40" xfId="55" applyFont="1" applyFill="1" applyBorder="1" applyAlignment="1">
      <alignment horizontal="center" vertical="center" wrapText="1"/>
      <protection/>
    </xf>
    <xf numFmtId="0" fontId="20" fillId="0" borderId="8" xfId="55" applyFont="1" applyFill="1" applyBorder="1" applyAlignment="1">
      <alignment horizontal="center" vertical="center" wrapText="1"/>
      <protection/>
    </xf>
    <xf numFmtId="0" fontId="20" fillId="0" borderId="39" xfId="55" applyFont="1" applyFill="1" applyBorder="1" applyAlignment="1">
      <alignment horizontal="center" vertical="center" wrapText="1"/>
      <protection/>
    </xf>
    <xf numFmtId="49" fontId="20" fillId="0" borderId="13" xfId="0" applyFont="1" applyFill="1" applyBorder="1" applyAlignment="1">
      <alignment horizontal="center" vertical="top"/>
    </xf>
    <xf numFmtId="49" fontId="20" fillId="0" borderId="40" xfId="0" applyFont="1" applyFill="1" applyBorder="1" applyAlignment="1">
      <alignment horizontal="center" vertical="top"/>
    </xf>
    <xf numFmtId="49" fontId="20" fillId="0" borderId="14" xfId="0" applyFont="1" applyFill="1" applyBorder="1" applyAlignment="1">
      <alignment horizontal="center" vertical="top"/>
    </xf>
    <xf numFmtId="0" fontId="20" fillId="0" borderId="38" xfId="55" applyFont="1" applyFill="1" applyBorder="1">
      <alignment horizontal="center" vertical="center" wrapText="1"/>
      <protection/>
    </xf>
    <xf numFmtId="0" fontId="20" fillId="0" borderId="39" xfId="55" applyFont="1" applyFill="1" applyBorder="1">
      <alignment horizontal="center" vertical="center" wrapText="1"/>
      <protection/>
    </xf>
    <xf numFmtId="0" fontId="20" fillId="0" borderId="44" xfId="55" applyFont="1" applyFill="1" applyBorder="1">
      <alignment horizontal="center" vertical="center" wrapText="1"/>
      <protection/>
    </xf>
    <xf numFmtId="0" fontId="15" fillId="0" borderId="0" xfId="50" applyFont="1" applyAlignment="1">
      <alignment horizontal="center" vertical="center"/>
      <protection/>
    </xf>
    <xf numFmtId="0" fontId="20" fillId="0" borderId="45" xfId="55" applyFont="1" applyFill="1" applyBorder="1" applyAlignment="1">
      <alignment horizontal="center" vertical="center" wrapText="1"/>
      <protection/>
    </xf>
    <xf numFmtId="0" fontId="20" fillId="0" borderId="34" xfId="55" applyFont="1" applyFill="1" applyBorder="1" applyAlignment="1">
      <alignment horizontal="center" vertical="center" wrapText="1"/>
      <protection/>
    </xf>
    <xf numFmtId="0" fontId="20" fillId="0" borderId="46" xfId="55" applyFont="1" applyFill="1" applyBorder="1" applyAlignment="1">
      <alignment horizontal="center" vertical="center" wrapText="1"/>
      <protection/>
    </xf>
    <xf numFmtId="49" fontId="23" fillId="40" borderId="21" xfId="0" applyFont="1" applyFill="1" applyBorder="1" applyAlignment="1">
      <alignment horizontal="center" vertical="center" wrapText="1"/>
    </xf>
    <xf numFmtId="49" fontId="21" fillId="0" borderId="21" xfId="0" applyFont="1" applyFill="1" applyBorder="1" applyAlignment="1">
      <alignment horizontal="center" vertical="center" wrapText="1"/>
    </xf>
    <xf numFmtId="185" fontId="18" fillId="8" borderId="21" xfId="0" applyNumberFormat="1" applyFont="1" applyFill="1" applyBorder="1" applyAlignment="1">
      <alignment horizontal="center" vertical="center" wrapText="1"/>
    </xf>
    <xf numFmtId="185" fontId="18" fillId="39" borderId="21" xfId="0" applyNumberFormat="1" applyFont="1" applyFill="1" applyBorder="1" applyAlignment="1">
      <alignment horizontal="center" vertical="center" wrapText="1"/>
    </xf>
    <xf numFmtId="185" fontId="18" fillId="8" borderId="21" xfId="0" applyNumberFormat="1" applyFont="1" applyFill="1" applyBorder="1" applyAlignment="1">
      <alignment horizontal="center" vertical="center"/>
    </xf>
    <xf numFmtId="10" fontId="18" fillId="39" borderId="21" xfId="0" applyNumberFormat="1" applyFont="1" applyFill="1" applyBorder="1" applyAlignment="1">
      <alignment horizontal="center" vertical="center"/>
    </xf>
    <xf numFmtId="185" fontId="18" fillId="39" borderId="21" xfId="0" applyNumberFormat="1" applyFont="1" applyFill="1" applyBorder="1" applyAlignment="1">
      <alignment horizontal="center" vertical="center"/>
    </xf>
    <xf numFmtId="49" fontId="18" fillId="29" borderId="21" xfId="0" applyFont="1" applyFill="1" applyBorder="1" applyAlignment="1">
      <alignment horizontal="center" vertical="center"/>
    </xf>
    <xf numFmtId="4" fontId="18" fillId="29" borderId="21" xfId="0" applyNumberFormat="1" applyFont="1" applyFill="1" applyBorder="1" applyAlignment="1">
      <alignment horizontal="center" vertical="center"/>
    </xf>
    <xf numFmtId="4" fontId="18" fillId="29" borderId="47" xfId="0" applyNumberFormat="1" applyFont="1" applyFill="1" applyBorder="1" applyAlignment="1">
      <alignment horizontal="center" vertical="center"/>
    </xf>
    <xf numFmtId="49" fontId="21" fillId="0" borderId="0" xfId="0" applyFont="1" applyBorder="1" applyAlignment="1">
      <alignment vertical="top"/>
    </xf>
    <xf numFmtId="49" fontId="23" fillId="0" borderId="0" xfId="0" applyFont="1" applyBorder="1" applyAlignment="1">
      <alignment vertical="top"/>
    </xf>
    <xf numFmtId="49" fontId="18" fillId="0" borderId="0" xfId="0" applyFont="1" applyBorder="1" applyAlignment="1">
      <alignment horizontal="center"/>
    </xf>
    <xf numFmtId="49" fontId="21" fillId="0" borderId="0" xfId="0" applyFont="1" applyFill="1" applyBorder="1" applyAlignment="1">
      <alignment horizontal="center"/>
    </xf>
    <xf numFmtId="49" fontId="18" fillId="0" borderId="0" xfId="0" applyFont="1" applyFill="1" applyBorder="1" applyAlignment="1">
      <alignment horizontal="center"/>
    </xf>
    <xf numFmtId="184" fontId="18" fillId="39" borderId="0" xfId="0" applyNumberFormat="1" applyFont="1" applyFill="1" applyBorder="1" applyAlignment="1">
      <alignment vertical="top"/>
    </xf>
    <xf numFmtId="172" fontId="18" fillId="39" borderId="0" xfId="0" applyNumberFormat="1" applyFont="1" applyFill="1" applyBorder="1" applyAlignment="1">
      <alignment vertical="top"/>
    </xf>
    <xf numFmtId="185" fontId="25" fillId="39" borderId="0" xfId="0" applyNumberFormat="1" applyFont="1" applyFill="1" applyBorder="1" applyAlignment="1">
      <alignment vertical="top"/>
    </xf>
    <xf numFmtId="49" fontId="18" fillId="39" borderId="0" xfId="0" applyFont="1" applyFill="1" applyBorder="1" applyAlignment="1">
      <alignment vertical="top"/>
    </xf>
    <xf numFmtId="185" fontId="18" fillId="39" borderId="0" xfId="0" applyNumberFormat="1" applyFont="1" applyFill="1" applyBorder="1" applyAlignment="1">
      <alignment vertical="top"/>
    </xf>
    <xf numFmtId="10" fontId="18" fillId="39" borderId="0" xfId="0" applyNumberFormat="1" applyFont="1" applyFill="1" applyBorder="1" applyAlignment="1">
      <alignment vertical="top"/>
    </xf>
    <xf numFmtId="4" fontId="18" fillId="39" borderId="0" xfId="0" applyNumberFormat="1" applyFont="1" applyFill="1" applyBorder="1" applyAlignment="1">
      <alignment vertical="top"/>
    </xf>
    <xf numFmtId="49" fontId="25" fillId="39" borderId="0" xfId="0" applyFont="1" applyFill="1" applyBorder="1" applyAlignment="1">
      <alignment vertical="top"/>
    </xf>
    <xf numFmtId="49" fontId="18" fillId="29" borderId="0" xfId="0" applyFont="1" applyFill="1" applyBorder="1" applyAlignment="1">
      <alignment vertical="top"/>
    </xf>
    <xf numFmtId="185" fontId="18" fillId="0" borderId="0" xfId="0" applyNumberFormat="1" applyFont="1" applyFill="1" applyBorder="1" applyAlignment="1">
      <alignment vertical="top"/>
    </xf>
    <xf numFmtId="49" fontId="26" fillId="0" borderId="0" xfId="0" applyFont="1" applyBorder="1" applyAlignment="1">
      <alignment vertical="top"/>
    </xf>
    <xf numFmtId="173" fontId="26" fillId="0" borderId="0" xfId="0" applyNumberFormat="1" applyFont="1" applyBorder="1" applyAlignment="1">
      <alignment vertical="top"/>
    </xf>
    <xf numFmtId="185" fontId="18" fillId="0" borderId="0" xfId="0" applyNumberFormat="1" applyFont="1" applyBorder="1" applyAlignment="1">
      <alignment vertical="top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_2007 форма 3 и 3.1 Заявк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pogup\Local%20Settings\Temporary%20Internet%20Files\Content.IE5\YD5I3I9C\&#1054;&#1089;&#1090;&#1072;&#1074;&#1096;&#1080;&#1077;&#1089;&#1103;%20&#1089;&#1090;&#1088;&#1072;&#1085;&#1080;&#1095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pogup\Local%20Settings\Temporary%20Internet%20Files\Content.IE5\YD5I3I9C\&#1050;&#1072;&#1088;&#1072;&#1084;&#1079;&#1080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pogup\Local%20Settings\Temporary%20Internet%20Files\Content.IE5\YD5I3I9C\&#1061;&#1072;&#1081;&#1088;&#1091;&#1083;&#1080;&#10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Merzlakova-AV\&#1052;&#1086;&#1080;%20&#1076;&#1086;&#1082;&#1091;&#1084;&#1077;&#1085;&#1090;&#1099;\&#1058;&#1057;&#1054;\&#1073;&#1072;&#1083;&#1072;&#1085;&#1089;&#1099;%202009\67%20&#1055;&#1060;&#1050;%20%202009%20&#1086;&#1082;&#1086;&#1085;&#1095;&#1072;&#1090;&#1077;&#1083;&#1100;&#1085;&#1099;&#1081;%20&#1074;&#1072;&#1088;&#1080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Р.4_ОЗбц"/>
      <sheetName val="Р.5_Проекция HBB"/>
      <sheetName val="Р.6_ФинПр"/>
      <sheetName val="Р.7_ПСод"/>
      <sheetName val="Р.9_Тариф"/>
      <sheetName val="А.1_Анализ ДТ"/>
      <sheetName val="Р.8_ППот"/>
    </sheetNames>
    <sheetDataSet>
      <sheetData sheetId="8">
        <row r="6">
          <cell r="D6">
            <v>4</v>
          </cell>
          <cell r="E6">
            <v>5</v>
          </cell>
          <cell r="F6">
            <v>6</v>
          </cell>
        </row>
        <row r="7">
          <cell r="D7">
            <v>1500</v>
          </cell>
          <cell r="E7">
            <v>1902</v>
          </cell>
          <cell r="F7">
            <v>970</v>
          </cell>
        </row>
        <row r="9">
          <cell r="B9" t="str">
            <v>ВН</v>
          </cell>
          <cell r="D9">
            <v>38227.9</v>
          </cell>
          <cell r="E9">
            <v>38548.850000000006</v>
          </cell>
          <cell r="F9">
            <v>40608.450000000004</v>
          </cell>
        </row>
        <row r="10">
          <cell r="B10" t="str">
            <v>СН</v>
          </cell>
          <cell r="D10">
            <v>5266.39</v>
          </cell>
          <cell r="E10">
            <v>3138.04</v>
          </cell>
          <cell r="F10">
            <v>3625.6061</v>
          </cell>
        </row>
        <row r="11">
          <cell r="B11" t="str">
            <v>в том числе</v>
          </cell>
        </row>
        <row r="12">
          <cell r="B12" t="str">
            <v>СН1</v>
          </cell>
          <cell r="D12">
            <v>1943.7900000000002</v>
          </cell>
          <cell r="E12">
            <v>1394.09</v>
          </cell>
          <cell r="F12">
            <v>1411.4700000000003</v>
          </cell>
        </row>
        <row r="13">
          <cell r="B13" t="str">
            <v>СН2</v>
          </cell>
          <cell r="D13">
            <v>3322.6</v>
          </cell>
          <cell r="E13">
            <v>1743.95</v>
          </cell>
          <cell r="F13">
            <v>2214.1360999999997</v>
          </cell>
        </row>
        <row r="14">
          <cell r="B14" t="str">
            <v>НН</v>
          </cell>
          <cell r="D14">
            <v>1485.9</v>
          </cell>
          <cell r="E14">
            <v>840.87</v>
          </cell>
          <cell r="F14">
            <v>1149.88</v>
          </cell>
        </row>
        <row r="15">
          <cell r="B15" t="str">
            <v>Потери электрической энергии </v>
          </cell>
        </row>
        <row r="16">
          <cell r="B16" t="str">
            <v>ВН</v>
          </cell>
          <cell r="D16">
            <v>0.0627</v>
          </cell>
          <cell r="E16">
            <v>0.062</v>
          </cell>
          <cell r="F16">
            <v>0.062</v>
          </cell>
        </row>
        <row r="17">
          <cell r="B17" t="str">
            <v>СН</v>
          </cell>
        </row>
        <row r="18">
          <cell r="B18" t="str">
            <v>в том числе</v>
          </cell>
        </row>
        <row r="19">
          <cell r="B19" t="str">
            <v>СН1</v>
          </cell>
          <cell r="D19">
            <v>0.0769</v>
          </cell>
          <cell r="E19">
            <v>0.09</v>
          </cell>
          <cell r="F19">
            <v>0.09</v>
          </cell>
        </row>
        <row r="20">
          <cell r="B20" t="str">
            <v>СН2</v>
          </cell>
          <cell r="D20">
            <v>0.1535</v>
          </cell>
          <cell r="E20">
            <v>0.1207</v>
          </cell>
          <cell r="F20">
            <v>0.1207</v>
          </cell>
        </row>
        <row r="21">
          <cell r="B21" t="str">
            <v>НН</v>
          </cell>
          <cell r="D21">
            <v>0.1997</v>
          </cell>
          <cell r="E21">
            <v>0.1526</v>
          </cell>
          <cell r="F21">
            <v>0.1526</v>
          </cell>
        </row>
        <row r="22">
          <cell r="B22" t="str">
            <v>Полезный отпуск электрической энергии</v>
          </cell>
        </row>
        <row r="23">
          <cell r="B23" t="str">
            <v>ВН</v>
          </cell>
          <cell r="D23">
            <v>30683.1607</v>
          </cell>
          <cell r="E23">
            <v>33159.1013</v>
          </cell>
          <cell r="F23">
            <v>34605.36</v>
          </cell>
        </row>
        <row r="24">
          <cell r="B24" t="str">
            <v>СН</v>
          </cell>
          <cell r="D24">
            <v>2794.19348</v>
          </cell>
          <cell r="E24">
            <v>1923.82712</v>
          </cell>
          <cell r="F24">
            <v>2043.4701583807016</v>
          </cell>
        </row>
        <row r="25">
          <cell r="B25" t="str">
            <v>в том числе</v>
          </cell>
        </row>
        <row r="26">
          <cell r="B26" t="str">
            <v>СН1</v>
          </cell>
          <cell r="D26">
            <v>1467.51258</v>
          </cell>
          <cell r="E26">
            <v>1231.2419</v>
          </cell>
          <cell r="F26">
            <v>1246.59</v>
          </cell>
        </row>
        <row r="27">
          <cell r="B27" t="str">
            <v>СН2</v>
          </cell>
          <cell r="D27">
            <v>1326.6809</v>
          </cell>
          <cell r="E27">
            <v>692.58522</v>
          </cell>
          <cell r="F27">
            <v>796.8801583807017</v>
          </cell>
        </row>
        <row r="28">
          <cell r="B28" t="str">
            <v>НН</v>
          </cell>
          <cell r="D28">
            <v>1189.1658</v>
          </cell>
          <cell r="E28">
            <v>712.5532000000001</v>
          </cell>
          <cell r="F28">
            <v>974.4302787823478</v>
          </cell>
        </row>
        <row r="29">
          <cell r="B29" t="str">
            <v>Расходы на компенсацию потерь</v>
          </cell>
        </row>
        <row r="30">
          <cell r="B30" t="str">
            <v>ВН</v>
          </cell>
          <cell r="D30">
            <v>3595333.995</v>
          </cell>
          <cell r="E30">
            <v>4545834.5874000015</v>
          </cell>
          <cell r="F30">
            <v>2442192.1830000007</v>
          </cell>
        </row>
        <row r="31">
          <cell r="B31" t="str">
            <v>СН</v>
          </cell>
          <cell r="D31">
            <v>1586848.6485497858</v>
          </cell>
          <cell r="E31">
            <v>1027973.4416346618</v>
          </cell>
          <cell r="F31">
            <v>612034.5575251882</v>
          </cell>
        </row>
        <row r="32">
          <cell r="B32" t="str">
            <v>в том числе</v>
          </cell>
        </row>
        <row r="33">
          <cell r="B33" t="str">
            <v>СН1</v>
          </cell>
          <cell r="D33">
            <v>445071.4587270905</v>
          </cell>
          <cell r="E33">
            <v>402226.5607842218</v>
          </cell>
          <cell r="F33">
            <v>207682.79889468584</v>
          </cell>
        </row>
        <row r="34">
          <cell r="B34" t="str">
            <v>СН2</v>
          </cell>
          <cell r="D34">
            <v>1141777.1898226952</v>
          </cell>
          <cell r="E34">
            <v>625746.88085044</v>
          </cell>
          <cell r="F34">
            <v>404351.7586305024</v>
          </cell>
        </row>
        <row r="35">
          <cell r="B35" t="str">
            <v>НН</v>
          </cell>
          <cell r="D35">
            <v>1048307.7190308919</v>
          </cell>
          <cell r="E35">
            <v>587186.7168782075</v>
          </cell>
          <cell r="F35">
            <v>409054.3550216732</v>
          </cell>
        </row>
        <row r="36">
          <cell r="B36" t="str">
            <v>Ставка на оплату технологического расхода (потерь ) электрической энергии на ее передачу по сетям</v>
          </cell>
        </row>
        <row r="37">
          <cell r="B37" t="str">
            <v>ВН</v>
          </cell>
          <cell r="D37">
            <v>100.34140616664888</v>
          </cell>
          <cell r="E37">
            <v>125.71855010660984</v>
          </cell>
          <cell r="F37">
            <v>64.11513859275055</v>
          </cell>
        </row>
        <row r="38">
          <cell r="B38" t="str">
            <v>СН</v>
          </cell>
        </row>
        <row r="39">
          <cell r="B39" t="str">
            <v>в том числе</v>
          </cell>
        </row>
        <row r="40">
          <cell r="B40" t="str">
            <v>СН1</v>
          </cell>
          <cell r="D40">
            <v>248.04567017888613</v>
          </cell>
          <cell r="E40">
            <v>317.0578726287335</v>
          </cell>
          <cell r="F40">
            <v>161.69160940595702</v>
          </cell>
        </row>
        <row r="41">
          <cell r="B41" t="str">
            <v>СН2</v>
          </cell>
          <cell r="D41">
            <v>405.9535460198479</v>
          </cell>
          <cell r="E41">
            <v>408.06335037908036</v>
          </cell>
          <cell r="F41">
            <v>207.6911305021612</v>
          </cell>
        </row>
        <row r="42">
          <cell r="B42" t="str">
            <v>НН</v>
          </cell>
          <cell r="D42">
            <v>881.5488517054202</v>
          </cell>
          <cell r="E42">
            <v>824.0601341260168</v>
          </cell>
          <cell r="F42">
            <v>419.79768643606684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.3_Вводы"/>
      <sheetName val="П.6_ОЛЭП"/>
      <sheetName val="П.7_ОПС"/>
      <sheetName val="Р.1_УЕ"/>
    </sheetNames>
    <sheetDataSet>
      <sheetData sheetId="1">
        <row r="22">
          <cell r="E22">
            <v>180</v>
          </cell>
          <cell r="F22">
            <v>957.8880000000001</v>
          </cell>
        </row>
        <row r="23">
          <cell r="E23">
            <v>160</v>
          </cell>
          <cell r="F23">
            <v>360.8</v>
          </cell>
        </row>
        <row r="24">
          <cell r="E24">
            <v>130</v>
          </cell>
          <cell r="F24">
            <v>4066.8059999999996</v>
          </cell>
        </row>
        <row r="25">
          <cell r="E25">
            <v>190</v>
          </cell>
          <cell r="F25">
            <v>861.83</v>
          </cell>
        </row>
        <row r="26">
          <cell r="E26">
            <v>160</v>
          </cell>
          <cell r="F26">
            <v>1776.45</v>
          </cell>
        </row>
        <row r="30">
          <cell r="E30">
            <v>170</v>
          </cell>
          <cell r="F30">
            <v>564.52</v>
          </cell>
        </row>
        <row r="31">
          <cell r="E31">
            <v>140</v>
          </cell>
          <cell r="F31">
            <v>127.5</v>
          </cell>
        </row>
        <row r="32">
          <cell r="E32">
            <v>120</v>
          </cell>
          <cell r="F32">
            <v>815.898</v>
          </cell>
        </row>
        <row r="33">
          <cell r="E33">
            <v>180</v>
          </cell>
          <cell r="F33">
            <v>70.985</v>
          </cell>
        </row>
        <row r="34">
          <cell r="E34">
            <v>150</v>
          </cell>
          <cell r="F34">
            <v>201.70600000000002</v>
          </cell>
        </row>
        <row r="35">
          <cell r="E35">
            <v>160</v>
          </cell>
          <cell r="F35">
            <v>291.85</v>
          </cell>
        </row>
        <row r="36">
          <cell r="E36">
            <v>140</v>
          </cell>
          <cell r="F36">
            <v>6906.929</v>
          </cell>
        </row>
        <row r="37">
          <cell r="E37">
            <v>110</v>
          </cell>
          <cell r="F37">
            <v>7143.526999999999</v>
          </cell>
        </row>
        <row r="39">
          <cell r="E39">
            <v>350</v>
          </cell>
          <cell r="F39">
            <v>302.09</v>
          </cell>
        </row>
        <row r="42">
          <cell r="E42">
            <v>260</v>
          </cell>
          <cell r="F42">
            <v>1817.078</v>
          </cell>
        </row>
        <row r="43">
          <cell r="E43">
            <v>220</v>
          </cell>
          <cell r="F43">
            <v>9277.192</v>
          </cell>
        </row>
        <row r="44">
          <cell r="E44">
            <v>150</v>
          </cell>
          <cell r="F44">
            <v>1508.49</v>
          </cell>
        </row>
        <row r="45">
          <cell r="E45">
            <v>270</v>
          </cell>
          <cell r="F45">
            <v>432.911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.5_СвИнП"/>
      <sheetName val="Р.2_ПрИн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L13" t="e">
            <v>#NAME?</v>
          </cell>
          <cell r="M13" t="e">
            <v>#NAME?</v>
          </cell>
        </row>
        <row r="14">
          <cell r="L14" t="e">
            <v>#NAME?</v>
          </cell>
          <cell r="M14" t="e">
            <v>#NAME?</v>
          </cell>
        </row>
        <row r="15">
          <cell r="L15" t="e">
            <v>#NAME?</v>
          </cell>
          <cell r="M15" t="e">
            <v>#NAME?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4">
          <cell r="L24" t="e">
            <v>#NAME?</v>
          </cell>
          <cell r="M24" t="e">
            <v>#NAME?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1">
          <cell r="G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.2_БЭМ "/>
      <sheetName val="П.2_БЭЭ"/>
    </sheetNames>
    <sheetDataSet>
      <sheetData sheetId="0">
        <row r="14">
          <cell r="D14">
            <v>19.369838597447472</v>
          </cell>
        </row>
      </sheetData>
      <sheetData sheetId="1">
        <row r="14">
          <cell r="D14">
            <v>141.58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1"/>
  <sheetViews>
    <sheetView view="pageBreakPreview" zoomScale="70" zoomScaleNormal="70" zoomScaleSheetLayoutView="70" workbookViewId="0" topLeftCell="A16">
      <selection activeCell="X35" sqref="X35"/>
    </sheetView>
  </sheetViews>
  <sheetFormatPr defaultColWidth="9.140625" defaultRowHeight="11.25"/>
  <cols>
    <col min="1" max="1" width="6.140625" style="58" customWidth="1"/>
    <col min="2" max="2" width="28.57421875" style="4" customWidth="1"/>
    <col min="3" max="3" width="12.7109375" style="4" customWidth="1"/>
    <col min="4" max="4" width="15.7109375" style="4" hidden="1" customWidth="1"/>
    <col min="5" max="5" width="16.8515625" style="4" hidden="1" customWidth="1"/>
    <col min="6" max="6" width="16.28125" style="4" customWidth="1"/>
    <col min="7" max="8" width="13.140625" style="4" customWidth="1"/>
    <col min="9" max="22" width="13.140625" style="72" customWidth="1"/>
    <col min="23" max="23" width="14.140625" style="4" customWidth="1"/>
    <col min="24" max="24" width="17.57421875" style="4" customWidth="1"/>
    <col min="25" max="25" width="13.00390625" style="4" customWidth="1"/>
    <col min="26" max="26" width="10.8515625" style="4" customWidth="1"/>
    <col min="27" max="33" width="11.28125" style="4" customWidth="1"/>
    <col min="34" max="16384" width="9.140625" style="4" customWidth="1"/>
  </cols>
  <sheetData>
    <row r="1" spans="6:22" ht="17.25" customHeight="1">
      <c r="F1" s="217"/>
      <c r="G1" s="217"/>
      <c r="H1" s="217"/>
      <c r="I1" s="217"/>
      <c r="J1" s="217"/>
      <c r="K1" s="217"/>
      <c r="L1" s="217"/>
      <c r="M1" s="217"/>
      <c r="N1" s="217" t="s">
        <v>82</v>
      </c>
      <c r="O1" s="217"/>
      <c r="P1" s="217"/>
      <c r="Q1" s="217"/>
      <c r="R1" s="217"/>
      <c r="S1" s="217"/>
      <c r="T1" s="217"/>
      <c r="U1" s="217"/>
      <c r="V1" s="217"/>
    </row>
    <row r="2" spans="6:22" ht="17.25" customHeight="1">
      <c r="F2" s="217"/>
      <c r="G2" s="217"/>
      <c r="H2" s="217"/>
      <c r="I2" s="217"/>
      <c r="J2" s="217"/>
      <c r="K2" s="217"/>
      <c r="L2" s="217"/>
      <c r="M2" s="217"/>
      <c r="N2" s="217" t="s">
        <v>83</v>
      </c>
      <c r="O2" s="217"/>
      <c r="P2" s="217"/>
      <c r="Q2" s="217"/>
      <c r="R2" s="217"/>
      <c r="S2" s="217"/>
      <c r="T2" s="217"/>
      <c r="U2" s="217"/>
      <c r="V2" s="217"/>
    </row>
    <row r="3" spans="1:22" s="60" customFormat="1" ht="19.5" customHeight="1">
      <c r="A3" s="59"/>
      <c r="F3" s="217"/>
      <c r="G3" s="217"/>
      <c r="H3" s="217"/>
      <c r="I3" s="217"/>
      <c r="J3" s="217"/>
      <c r="K3" s="217"/>
      <c r="L3" s="217"/>
      <c r="M3" s="217"/>
      <c r="N3" s="217" t="s">
        <v>84</v>
      </c>
      <c r="O3" s="217"/>
      <c r="P3" s="217"/>
      <c r="Q3" s="217"/>
      <c r="R3" s="217"/>
      <c r="S3" s="217"/>
      <c r="T3" s="217"/>
      <c r="U3" s="217"/>
      <c r="V3" s="217"/>
    </row>
    <row r="4" spans="1:32" s="60" customFormat="1" ht="23.25" customHeight="1">
      <c r="A4" s="59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187"/>
      <c r="V4" s="61"/>
      <c r="W4" s="253"/>
      <c r="X4" s="253"/>
      <c r="Y4" s="253"/>
      <c r="Z4" s="253"/>
      <c r="AA4" s="253"/>
      <c r="AB4" s="253"/>
      <c r="AC4" s="253"/>
      <c r="AD4" s="253"/>
      <c r="AE4" s="253"/>
      <c r="AF4" s="253"/>
    </row>
    <row r="5" spans="1:32" s="62" customFormat="1" ht="28.5" customHeight="1">
      <c r="A5" s="215" t="s">
        <v>90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  <c r="P5" s="216"/>
      <c r="Q5" s="216"/>
      <c r="R5" s="216"/>
      <c r="S5" s="216"/>
      <c r="T5" s="216"/>
      <c r="U5" s="216"/>
      <c r="V5" s="243"/>
      <c r="W5" s="254"/>
      <c r="X5" s="254"/>
      <c r="Y5" s="254"/>
      <c r="Z5" s="254"/>
      <c r="AA5" s="254"/>
      <c r="AB5" s="254"/>
      <c r="AC5" s="254"/>
      <c r="AD5" s="254"/>
      <c r="AE5" s="254"/>
      <c r="AF5" s="254"/>
    </row>
    <row r="6" spans="1:32" ht="15.75">
      <c r="A6" s="63"/>
      <c r="B6" s="64"/>
      <c r="C6" s="64"/>
      <c r="D6" s="64"/>
      <c r="E6" s="64"/>
      <c r="F6" s="64"/>
      <c r="G6" s="64"/>
      <c r="H6" s="64"/>
      <c r="I6" s="65"/>
      <c r="J6" s="65"/>
      <c r="K6" s="65"/>
      <c r="L6" s="65"/>
      <c r="M6" s="65"/>
      <c r="N6" s="66"/>
      <c r="O6" s="67"/>
      <c r="P6" s="67"/>
      <c r="Q6" s="67"/>
      <c r="R6" s="67"/>
      <c r="S6" s="67"/>
      <c r="T6" s="67"/>
      <c r="U6" s="67"/>
      <c r="V6" s="67"/>
      <c r="W6" s="68"/>
      <c r="X6" s="68"/>
      <c r="Y6" s="68"/>
      <c r="Z6" s="68"/>
      <c r="AA6" s="255"/>
      <c r="AB6" s="255"/>
      <c r="AC6" s="255"/>
      <c r="AD6" s="255"/>
      <c r="AE6" s="255"/>
      <c r="AF6" s="255"/>
    </row>
    <row r="7" spans="1:32" s="70" customFormat="1" ht="31.5">
      <c r="A7" s="69" t="s">
        <v>38</v>
      </c>
      <c r="B7" s="69" t="s">
        <v>39</v>
      </c>
      <c r="C7" s="69" t="s">
        <v>40</v>
      </c>
      <c r="D7" s="69" t="s">
        <v>41</v>
      </c>
      <c r="E7" s="69" t="s">
        <v>42</v>
      </c>
      <c r="F7" s="69" t="s">
        <v>93</v>
      </c>
      <c r="G7" s="69" t="s">
        <v>94</v>
      </c>
      <c r="H7" s="69" t="s">
        <v>95</v>
      </c>
      <c r="I7" s="69" t="s">
        <v>96</v>
      </c>
      <c r="J7" s="69" t="s">
        <v>97</v>
      </c>
      <c r="K7" s="69" t="s">
        <v>43</v>
      </c>
      <c r="L7" s="69" t="s">
        <v>44</v>
      </c>
      <c r="M7" s="69" t="s">
        <v>45</v>
      </c>
      <c r="N7" s="69" t="s">
        <v>46</v>
      </c>
      <c r="O7" s="69" t="s">
        <v>47</v>
      </c>
      <c r="P7" s="69" t="s">
        <v>48</v>
      </c>
      <c r="Q7" s="69" t="s">
        <v>49</v>
      </c>
      <c r="R7" s="69" t="s">
        <v>50</v>
      </c>
      <c r="S7" s="69" t="s">
        <v>51</v>
      </c>
      <c r="T7" s="69" t="s">
        <v>52</v>
      </c>
      <c r="U7" s="69" t="s">
        <v>53</v>
      </c>
      <c r="V7" s="244" t="s">
        <v>54</v>
      </c>
      <c r="W7" s="256"/>
      <c r="X7" s="256"/>
      <c r="Y7" s="256"/>
      <c r="Z7" s="256"/>
      <c r="AA7" s="256"/>
      <c r="AB7" s="256"/>
      <c r="AC7" s="257"/>
      <c r="AD7" s="256"/>
      <c r="AE7" s="256"/>
      <c r="AF7" s="256"/>
    </row>
    <row r="8" spans="1:32" s="173" customFormat="1" ht="29.25" customHeight="1">
      <c r="A8" s="206">
        <v>1</v>
      </c>
      <c r="B8" s="212" t="s">
        <v>55</v>
      </c>
      <c r="C8" s="171" t="s">
        <v>56</v>
      </c>
      <c r="D8" s="184">
        <f>D10+D13</f>
        <v>0</v>
      </c>
      <c r="E8" s="184">
        <f>E10+E13</f>
        <v>0</v>
      </c>
      <c r="F8" s="165">
        <v>111.036</v>
      </c>
      <c r="G8" s="166">
        <f>K8+L8+M8</f>
        <v>32.907</v>
      </c>
      <c r="H8" s="166">
        <f>N8+O8+P8</f>
        <v>23.492</v>
      </c>
      <c r="I8" s="166">
        <f>Q8+R8+S8</f>
        <v>23.611000000000004</v>
      </c>
      <c r="J8" s="166">
        <f>T8+U8+V8</f>
        <v>31.026</v>
      </c>
      <c r="K8" s="186">
        <f>K10+K16+K18+K20</f>
        <v>12.012</v>
      </c>
      <c r="L8" s="186">
        <f>L10+L16+L18+L20</f>
        <v>10.895</v>
      </c>
      <c r="M8" s="186">
        <f aca="true" t="shared" si="0" ref="M8:V9">M10+M16+M18+M20</f>
        <v>10</v>
      </c>
      <c r="N8" s="186">
        <f t="shared" si="0"/>
        <v>8.503</v>
      </c>
      <c r="O8" s="186">
        <f t="shared" si="0"/>
        <v>7.803</v>
      </c>
      <c r="P8" s="186">
        <f t="shared" si="0"/>
        <v>7.186</v>
      </c>
      <c r="Q8" s="186">
        <f t="shared" si="0"/>
        <v>7.325000000000001</v>
      </c>
      <c r="R8" s="186">
        <f t="shared" si="0"/>
        <v>7.482</v>
      </c>
      <c r="S8" s="186">
        <f t="shared" si="0"/>
        <v>8.804</v>
      </c>
      <c r="T8" s="186">
        <f t="shared" si="0"/>
        <v>9.536</v>
      </c>
      <c r="U8" s="186">
        <f t="shared" si="0"/>
        <v>9.734</v>
      </c>
      <c r="V8" s="245">
        <f t="shared" si="0"/>
        <v>11.756</v>
      </c>
      <c r="W8" s="258"/>
      <c r="X8" s="259"/>
      <c r="Y8" s="259"/>
      <c r="Z8" s="260"/>
      <c r="AA8" s="261"/>
      <c r="AB8" s="262"/>
      <c r="AC8" s="263"/>
      <c r="AD8" s="261"/>
      <c r="AE8" s="262"/>
      <c r="AF8" s="263"/>
    </row>
    <row r="9" spans="1:32" s="173" customFormat="1" ht="29.25" customHeight="1">
      <c r="A9" s="206"/>
      <c r="B9" s="212"/>
      <c r="C9" s="174" t="s">
        <v>33</v>
      </c>
      <c r="D9" s="182"/>
      <c r="E9" s="182"/>
      <c r="F9" s="165">
        <v>22.98</v>
      </c>
      <c r="G9" s="166">
        <f>ROUND(((K9+L9+M9)/3),3)</f>
        <v>27.221</v>
      </c>
      <c r="H9" s="166">
        <f>ROUND(((N9+O9+P9)/3),3)</f>
        <v>19.406</v>
      </c>
      <c r="I9" s="166">
        <f>ROUND(((Q9+R9+S9)/3),3)</f>
        <v>19.571</v>
      </c>
      <c r="J9" s="166">
        <f>ROUND(((T9+U9+V9)/3),3)</f>
        <v>25.722</v>
      </c>
      <c r="K9" s="165">
        <f>K11+K17+K19+K21</f>
        <v>29.810000000000002</v>
      </c>
      <c r="L9" s="165">
        <f>L11+L17+L19+L21</f>
        <v>27.038999999999998</v>
      </c>
      <c r="M9" s="165">
        <f t="shared" si="0"/>
        <v>24.814</v>
      </c>
      <c r="N9" s="165">
        <f t="shared" si="0"/>
        <v>21.087</v>
      </c>
      <c r="O9" s="165">
        <f t="shared" si="0"/>
        <v>19.346</v>
      </c>
      <c r="P9" s="165">
        <f>P11+P17+P19+P21</f>
        <v>17.785</v>
      </c>
      <c r="Q9" s="165">
        <f t="shared" si="0"/>
        <v>18.221999999999998</v>
      </c>
      <c r="R9" s="165">
        <f t="shared" si="0"/>
        <v>18.603</v>
      </c>
      <c r="S9" s="165">
        <f t="shared" si="0"/>
        <v>21.888</v>
      </c>
      <c r="T9" s="165">
        <f t="shared" si="0"/>
        <v>23.737000000000002</v>
      </c>
      <c r="U9" s="165">
        <f t="shared" si="0"/>
        <v>24.203</v>
      </c>
      <c r="V9" s="246">
        <f t="shared" si="0"/>
        <v>29.226</v>
      </c>
      <c r="W9" s="258"/>
      <c r="X9" s="259"/>
      <c r="Y9" s="259"/>
      <c r="Z9" s="260"/>
      <c r="AA9" s="262"/>
      <c r="AB9" s="262"/>
      <c r="AC9" s="263"/>
      <c r="AD9" s="261"/>
      <c r="AE9" s="262"/>
      <c r="AF9" s="263"/>
    </row>
    <row r="10" spans="1:32" s="173" customFormat="1" ht="29.25" customHeight="1">
      <c r="A10" s="206">
        <v>2</v>
      </c>
      <c r="B10" s="212" t="s">
        <v>57</v>
      </c>
      <c r="C10" s="171" t="s">
        <v>56</v>
      </c>
      <c r="D10" s="172"/>
      <c r="E10" s="172"/>
      <c r="F10" s="166">
        <v>17.399</v>
      </c>
      <c r="G10" s="166">
        <f>K10+L10+M10</f>
        <v>5.615</v>
      </c>
      <c r="H10" s="166">
        <f>N10+O10+P10</f>
        <v>3.223</v>
      </c>
      <c r="I10" s="166">
        <f>Q10+R10+S10</f>
        <v>3.164</v>
      </c>
      <c r="J10" s="166">
        <f>T10+U10+V10</f>
        <v>5.397</v>
      </c>
      <c r="K10" s="185">
        <v>2.182</v>
      </c>
      <c r="L10" s="185">
        <v>1.795</v>
      </c>
      <c r="M10" s="185">
        <v>1.638</v>
      </c>
      <c r="N10" s="185">
        <v>1.334</v>
      </c>
      <c r="O10" s="185">
        <v>1.086</v>
      </c>
      <c r="P10" s="185">
        <v>0.803</v>
      </c>
      <c r="Q10" s="185">
        <v>0.918</v>
      </c>
      <c r="R10" s="185">
        <v>1.001</v>
      </c>
      <c r="S10" s="185">
        <v>1.245</v>
      </c>
      <c r="T10" s="185">
        <v>1.56</v>
      </c>
      <c r="U10" s="185">
        <v>1.701</v>
      </c>
      <c r="V10" s="247">
        <v>2.136</v>
      </c>
      <c r="W10" s="258"/>
      <c r="X10" s="259"/>
      <c r="Y10" s="259"/>
      <c r="Z10" s="260"/>
      <c r="AA10" s="261"/>
      <c r="AB10" s="262"/>
      <c r="AC10" s="263"/>
      <c r="AD10" s="262"/>
      <c r="AE10" s="262"/>
      <c r="AF10" s="263"/>
    </row>
    <row r="11" spans="1:32" s="173" customFormat="1" ht="29.25" customHeight="1">
      <c r="A11" s="206"/>
      <c r="B11" s="212"/>
      <c r="C11" s="174" t="s">
        <v>33</v>
      </c>
      <c r="D11" s="172"/>
      <c r="E11" s="172"/>
      <c r="F11" s="166">
        <v>3.601</v>
      </c>
      <c r="G11" s="166">
        <f>ROUND(((K11+L11+M11)/3),3)</f>
        <v>4.624</v>
      </c>
      <c r="H11" s="166">
        <f>ROUND(((N11+O11+P11)/3),3)</f>
        <v>2.633</v>
      </c>
      <c r="I11" s="166">
        <f>ROUND(((Q11+R11+S11)/3),3)</f>
        <v>2.644</v>
      </c>
      <c r="J11" s="166">
        <f>ROUND(((T11+U11+V11)/3),3)</f>
        <v>4.503</v>
      </c>
      <c r="K11" s="165">
        <v>5.395</v>
      </c>
      <c r="L11" s="165">
        <v>4.433</v>
      </c>
      <c r="M11" s="165">
        <v>4.043</v>
      </c>
      <c r="N11" s="165">
        <v>3.288</v>
      </c>
      <c r="O11" s="165">
        <v>2.672</v>
      </c>
      <c r="P11" s="165">
        <v>1.94</v>
      </c>
      <c r="Q11" s="165">
        <v>2.305</v>
      </c>
      <c r="R11" s="165">
        <v>2.511</v>
      </c>
      <c r="S11" s="165">
        <v>3.117</v>
      </c>
      <c r="T11" s="165">
        <v>3.929</v>
      </c>
      <c r="U11" s="165">
        <v>4.249</v>
      </c>
      <c r="V11" s="246">
        <v>5.33</v>
      </c>
      <c r="W11" s="258"/>
      <c r="X11" s="261"/>
      <c r="Y11" s="259"/>
      <c r="Z11" s="260"/>
      <c r="AA11" s="261"/>
      <c r="AB11" s="262"/>
      <c r="AC11" s="263"/>
      <c r="AD11" s="262"/>
      <c r="AE11" s="262"/>
      <c r="AF11" s="263"/>
    </row>
    <row r="12" spans="1:32" s="173" customFormat="1" ht="46.5" customHeight="1">
      <c r="A12" s="193">
        <v>3</v>
      </c>
      <c r="B12" s="192" t="s">
        <v>58</v>
      </c>
      <c r="C12" s="174" t="s">
        <v>59</v>
      </c>
      <c r="D12" s="167"/>
      <c r="E12" s="167"/>
      <c r="F12" s="167">
        <v>0.1567</v>
      </c>
      <c r="G12" s="167">
        <f>G10/G8</f>
        <v>0.17063238824566204</v>
      </c>
      <c r="H12" s="167">
        <f>H10/H8</f>
        <v>0.13719564106930018</v>
      </c>
      <c r="I12" s="167">
        <f>I10/I8</f>
        <v>0.13400533649570115</v>
      </c>
      <c r="J12" s="167">
        <f>J10/J8</f>
        <v>0.17395087990717464</v>
      </c>
      <c r="K12" s="167">
        <f>K10/K8</f>
        <v>0.18165168165168163</v>
      </c>
      <c r="L12" s="167">
        <f aca="true" t="shared" si="1" ref="L12:V12">L10/L8</f>
        <v>0.16475447452960074</v>
      </c>
      <c r="M12" s="167">
        <f t="shared" si="1"/>
        <v>0.1638</v>
      </c>
      <c r="N12" s="167">
        <f>N10/N8</f>
        <v>0.15688580500999647</v>
      </c>
      <c r="O12" s="167">
        <f t="shared" si="1"/>
        <v>0.1391772395232603</v>
      </c>
      <c r="P12" s="167">
        <f>P10/P8</f>
        <v>0.11174505983857501</v>
      </c>
      <c r="Q12" s="167">
        <f t="shared" si="1"/>
        <v>0.12532423208191126</v>
      </c>
      <c r="R12" s="167">
        <f t="shared" si="1"/>
        <v>0.1337877572841486</v>
      </c>
      <c r="S12" s="167">
        <f t="shared" si="1"/>
        <v>0.14141299409359384</v>
      </c>
      <c r="T12" s="167">
        <f t="shared" si="1"/>
        <v>0.16359060402684564</v>
      </c>
      <c r="U12" s="167">
        <f>U10/U8</f>
        <v>0.17474830491062257</v>
      </c>
      <c r="V12" s="248">
        <f t="shared" si="1"/>
        <v>0.18169445389588296</v>
      </c>
      <c r="W12" s="258"/>
      <c r="X12" s="261"/>
      <c r="Y12" s="259"/>
      <c r="Z12" s="260"/>
      <c r="AA12" s="264"/>
      <c r="AB12" s="262"/>
      <c r="AC12" s="263"/>
      <c r="AD12" s="262"/>
      <c r="AE12" s="262"/>
      <c r="AF12" s="263"/>
    </row>
    <row r="13" spans="1:32" s="173" customFormat="1" ht="29.25" customHeight="1">
      <c r="A13" s="206">
        <v>4</v>
      </c>
      <c r="B13" s="212" t="s">
        <v>60</v>
      </c>
      <c r="C13" s="171" t="s">
        <v>56</v>
      </c>
      <c r="D13" s="175">
        <f>D16+D18+D20</f>
        <v>0</v>
      </c>
      <c r="E13" s="175">
        <f>E16+E18+E20</f>
        <v>0</v>
      </c>
      <c r="F13" s="166">
        <v>93.637</v>
      </c>
      <c r="G13" s="166">
        <f>G16+G18+G20</f>
        <v>27.292</v>
      </c>
      <c r="H13" s="166">
        <f aca="true" t="shared" si="2" ref="H13:V14">H16+H18+H20</f>
        <v>20.269</v>
      </c>
      <c r="I13" s="166">
        <f t="shared" si="2"/>
        <v>20.447</v>
      </c>
      <c r="J13" s="166">
        <f>J16+J18+J20</f>
        <v>25.629</v>
      </c>
      <c r="K13" s="185">
        <f>K16+K18+K20</f>
        <v>9.83</v>
      </c>
      <c r="L13" s="185">
        <f t="shared" si="2"/>
        <v>9.1</v>
      </c>
      <c r="M13" s="185">
        <f t="shared" si="2"/>
        <v>8.362</v>
      </c>
      <c r="N13" s="185">
        <f t="shared" si="2"/>
        <v>7.169</v>
      </c>
      <c r="O13" s="185">
        <f t="shared" si="2"/>
        <v>6.717</v>
      </c>
      <c r="P13" s="185">
        <f t="shared" si="2"/>
        <v>6.383</v>
      </c>
      <c r="Q13" s="185">
        <f t="shared" si="2"/>
        <v>6.407000000000001</v>
      </c>
      <c r="R13" s="185">
        <f t="shared" si="2"/>
        <v>6.481</v>
      </c>
      <c r="S13" s="185">
        <f t="shared" si="2"/>
        <v>7.558999999999999</v>
      </c>
      <c r="T13" s="185">
        <f t="shared" si="2"/>
        <v>7.975999999999999</v>
      </c>
      <c r="U13" s="185">
        <f t="shared" si="2"/>
        <v>8.033</v>
      </c>
      <c r="V13" s="247">
        <f t="shared" si="2"/>
        <v>9.620000000000001</v>
      </c>
      <c r="W13" s="258"/>
      <c r="X13" s="259"/>
      <c r="Y13" s="259"/>
      <c r="Z13" s="260"/>
      <c r="AA13" s="261"/>
      <c r="AB13" s="262"/>
      <c r="AC13" s="263"/>
      <c r="AD13" s="262"/>
      <c r="AE13" s="262"/>
      <c r="AF13" s="263"/>
    </row>
    <row r="14" spans="1:32" s="173" customFormat="1" ht="29.25" customHeight="1">
      <c r="A14" s="206"/>
      <c r="B14" s="212"/>
      <c r="C14" s="174" t="s">
        <v>33</v>
      </c>
      <c r="D14" s="176"/>
      <c r="E14" s="176"/>
      <c r="F14" s="165">
        <v>19.379</v>
      </c>
      <c r="G14" s="166">
        <f>G17+G19+G21</f>
        <v>22.597</v>
      </c>
      <c r="H14" s="166">
        <f>H17+H19+H21</f>
        <v>16.773</v>
      </c>
      <c r="I14" s="166">
        <f t="shared" si="2"/>
        <v>16.927</v>
      </c>
      <c r="J14" s="166">
        <f t="shared" si="2"/>
        <v>21.219</v>
      </c>
      <c r="K14" s="166">
        <f t="shared" si="2"/>
        <v>24.415000000000003</v>
      </c>
      <c r="L14" s="166">
        <f t="shared" si="2"/>
        <v>22.605999999999998</v>
      </c>
      <c r="M14" s="166">
        <f t="shared" si="2"/>
        <v>20.771</v>
      </c>
      <c r="N14" s="166">
        <f t="shared" si="2"/>
        <v>17.799</v>
      </c>
      <c r="O14" s="166">
        <f t="shared" si="2"/>
        <v>16.674</v>
      </c>
      <c r="P14" s="166">
        <f t="shared" si="2"/>
        <v>15.844999999999999</v>
      </c>
      <c r="Q14" s="166">
        <f t="shared" si="2"/>
        <v>15.917</v>
      </c>
      <c r="R14" s="166">
        <f t="shared" si="2"/>
        <v>16.092</v>
      </c>
      <c r="S14" s="166">
        <f t="shared" si="2"/>
        <v>18.771</v>
      </c>
      <c r="T14" s="166">
        <f t="shared" si="2"/>
        <v>19.808</v>
      </c>
      <c r="U14" s="166">
        <f t="shared" si="2"/>
        <v>19.954</v>
      </c>
      <c r="V14" s="249">
        <f t="shared" si="2"/>
        <v>23.896</v>
      </c>
      <c r="W14" s="258"/>
      <c r="X14" s="259"/>
      <c r="Y14" s="259"/>
      <c r="Z14" s="260"/>
      <c r="AA14" s="261"/>
      <c r="AB14" s="262"/>
      <c r="AC14" s="263"/>
      <c r="AD14" s="261"/>
      <c r="AE14" s="262"/>
      <c r="AF14" s="263"/>
    </row>
    <row r="15" spans="1:32" s="173" customFormat="1" ht="29.25" customHeight="1">
      <c r="A15" s="193"/>
      <c r="B15" s="213" t="s">
        <v>61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58"/>
      <c r="X15" s="261"/>
      <c r="Y15" s="259"/>
      <c r="Z15" s="265"/>
      <c r="AA15" s="261"/>
      <c r="AB15" s="262"/>
      <c r="AC15" s="263"/>
      <c r="AD15" s="261"/>
      <c r="AE15" s="262"/>
      <c r="AF15" s="263"/>
    </row>
    <row r="16" spans="1:32" s="173" customFormat="1" ht="29.25" customHeight="1">
      <c r="A16" s="204" t="s">
        <v>62</v>
      </c>
      <c r="B16" s="205" t="s">
        <v>63</v>
      </c>
      <c r="C16" s="171" t="s">
        <v>56</v>
      </c>
      <c r="D16" s="177"/>
      <c r="E16" s="177"/>
      <c r="F16" s="166">
        <v>0.12</v>
      </c>
      <c r="G16" s="166">
        <f>K16+L16+M16</f>
        <v>0.03</v>
      </c>
      <c r="H16" s="166">
        <f>N16+O16+P16</f>
        <v>0.031</v>
      </c>
      <c r="I16" s="166">
        <f>Q16+R16+S16</f>
        <v>0.028999999999999998</v>
      </c>
      <c r="J16" s="166">
        <f>T16+U16+V16</f>
        <v>0.03</v>
      </c>
      <c r="K16" s="185">
        <v>0.01</v>
      </c>
      <c r="L16" s="185">
        <v>0.01</v>
      </c>
      <c r="M16" s="185">
        <v>0.01</v>
      </c>
      <c r="N16" s="185">
        <v>0.01</v>
      </c>
      <c r="O16" s="185">
        <v>0.01</v>
      </c>
      <c r="P16" s="185">
        <v>0.011</v>
      </c>
      <c r="Q16" s="185">
        <v>0.009</v>
      </c>
      <c r="R16" s="185">
        <v>0.01</v>
      </c>
      <c r="S16" s="185">
        <v>0.01</v>
      </c>
      <c r="T16" s="185">
        <v>0.01</v>
      </c>
      <c r="U16" s="185">
        <v>0.01</v>
      </c>
      <c r="V16" s="247">
        <v>0.01</v>
      </c>
      <c r="W16" s="258"/>
      <c r="X16" s="259"/>
      <c r="Y16" s="259"/>
      <c r="Z16" s="260"/>
      <c r="AA16" s="261"/>
      <c r="AB16" s="262"/>
      <c r="AC16" s="263"/>
      <c r="AD16" s="261"/>
      <c r="AE16" s="262"/>
      <c r="AF16" s="263"/>
    </row>
    <row r="17" spans="1:32" s="173" customFormat="1" ht="29.25" customHeight="1">
      <c r="A17" s="204"/>
      <c r="B17" s="205"/>
      <c r="C17" s="174" t="s">
        <v>33</v>
      </c>
      <c r="D17" s="178"/>
      <c r="E17" s="178"/>
      <c r="F17" s="166">
        <v>0.025</v>
      </c>
      <c r="G17" s="166">
        <f>ROUND(((K17+L17+M17)/3),3)</f>
        <v>0.03</v>
      </c>
      <c r="H17" s="166">
        <f>ROUND(((N17+O17+P17)/3),3)</f>
        <v>0.02</v>
      </c>
      <c r="I17" s="166">
        <f>ROUND(((Q17+R17+S17)/3),3)</f>
        <v>0.022</v>
      </c>
      <c r="J17" s="166">
        <f>ROUND(((T17+U17+V17)/3),3)</f>
        <v>0.028</v>
      </c>
      <c r="K17" s="165">
        <v>0.03</v>
      </c>
      <c r="L17" s="165">
        <v>0.03</v>
      </c>
      <c r="M17" s="165">
        <v>0.03</v>
      </c>
      <c r="N17" s="165">
        <v>0.02</v>
      </c>
      <c r="O17" s="165">
        <v>0.02</v>
      </c>
      <c r="P17" s="165">
        <v>0.02</v>
      </c>
      <c r="Q17" s="165">
        <v>0.02</v>
      </c>
      <c r="R17" s="165">
        <v>0.02</v>
      </c>
      <c r="S17" s="165">
        <v>0.024999999999999998</v>
      </c>
      <c r="T17" s="165">
        <v>0.024999999999999998</v>
      </c>
      <c r="U17" s="165">
        <v>0.03</v>
      </c>
      <c r="V17" s="246">
        <v>0.03</v>
      </c>
      <c r="W17" s="258"/>
      <c r="X17" s="259"/>
      <c r="Y17" s="259"/>
      <c r="Z17" s="260"/>
      <c r="AA17" s="261"/>
      <c r="AB17" s="262"/>
      <c r="AC17" s="263"/>
      <c r="AD17" s="261"/>
      <c r="AE17" s="262"/>
      <c r="AF17" s="263"/>
    </row>
    <row r="18" spans="1:32" s="173" customFormat="1" ht="29.25" customHeight="1">
      <c r="A18" s="204" t="s">
        <v>64</v>
      </c>
      <c r="B18" s="205" t="s">
        <v>65</v>
      </c>
      <c r="C18" s="171" t="s">
        <v>56</v>
      </c>
      <c r="D18" s="178"/>
      <c r="E18" s="178"/>
      <c r="F18" s="166">
        <v>88.317</v>
      </c>
      <c r="G18" s="166">
        <f>K18+L18+M18</f>
        <v>25.454</v>
      </c>
      <c r="H18" s="166">
        <f>N18+O18+P18</f>
        <v>18.924</v>
      </c>
      <c r="I18" s="166">
        <f>Q18+R18+S18</f>
        <v>19.476</v>
      </c>
      <c r="J18" s="166">
        <f>T18+U18+V18</f>
        <v>24.463</v>
      </c>
      <c r="K18" s="185">
        <v>9.212</v>
      </c>
      <c r="L18" s="185">
        <v>8.488999999999999</v>
      </c>
      <c r="M18" s="185">
        <v>7.753</v>
      </c>
      <c r="N18" s="185">
        <v>6.603</v>
      </c>
      <c r="O18" s="185">
        <v>6.255</v>
      </c>
      <c r="P18" s="185">
        <v>6.066</v>
      </c>
      <c r="Q18" s="185">
        <v>6.11</v>
      </c>
      <c r="R18" s="185">
        <v>6.167</v>
      </c>
      <c r="S18" s="185">
        <v>7.199</v>
      </c>
      <c r="T18" s="185">
        <v>7.611</v>
      </c>
      <c r="U18" s="185">
        <f>7.538+0.128</f>
        <v>7.666</v>
      </c>
      <c r="V18" s="247">
        <v>9.186000000000002</v>
      </c>
      <c r="W18" s="258"/>
      <c r="X18" s="259"/>
      <c r="Y18" s="259"/>
      <c r="Z18" s="260"/>
      <c r="AA18" s="261"/>
      <c r="AB18" s="262"/>
      <c r="AC18" s="263"/>
      <c r="AD18" s="261"/>
      <c r="AE18" s="262"/>
      <c r="AF18" s="263"/>
    </row>
    <row r="19" spans="1:32" s="173" customFormat="1" ht="29.25" customHeight="1">
      <c r="A19" s="204"/>
      <c r="B19" s="205"/>
      <c r="C19" s="174" t="s">
        <v>33</v>
      </c>
      <c r="D19" s="178"/>
      <c r="E19" s="178"/>
      <c r="F19" s="166">
        <v>18.278</v>
      </c>
      <c r="G19" s="166">
        <f>ROUND(((K19+L19+M19)/3),3)</f>
        <v>21.072</v>
      </c>
      <c r="H19" s="166">
        <f>ROUND(((N19+O19+P19)/3),3)</f>
        <v>15.666</v>
      </c>
      <c r="I19" s="166">
        <f>ROUND(((Q19+R19+S19)/3),3)</f>
        <v>16.123</v>
      </c>
      <c r="J19" s="166">
        <f>ROUND(((T19+U19+V19)/3),3)</f>
        <v>20.251</v>
      </c>
      <c r="K19" s="165">
        <v>22.879</v>
      </c>
      <c r="L19" s="165">
        <v>21.083</v>
      </c>
      <c r="M19" s="165">
        <v>19.255</v>
      </c>
      <c r="N19" s="165">
        <v>16.398</v>
      </c>
      <c r="O19" s="165">
        <v>15.534</v>
      </c>
      <c r="P19" s="165">
        <v>15.065</v>
      </c>
      <c r="Q19" s="165">
        <v>15.174</v>
      </c>
      <c r="R19" s="165">
        <v>15.316</v>
      </c>
      <c r="S19" s="165">
        <v>17.879</v>
      </c>
      <c r="T19" s="165">
        <v>18.902</v>
      </c>
      <c r="U19" s="165">
        <v>19.038</v>
      </c>
      <c r="V19" s="246">
        <v>22.813</v>
      </c>
      <c r="W19" s="258"/>
      <c r="X19" s="259"/>
      <c r="Y19" s="259"/>
      <c r="Z19" s="260"/>
      <c r="AA19" s="261"/>
      <c r="AB19" s="262"/>
      <c r="AC19" s="263"/>
      <c r="AD19" s="261"/>
      <c r="AE19" s="262"/>
      <c r="AF19" s="263"/>
    </row>
    <row r="20" spans="1:32" s="173" customFormat="1" ht="29.25" customHeight="1">
      <c r="A20" s="204" t="s">
        <v>66</v>
      </c>
      <c r="B20" s="205" t="s">
        <v>67</v>
      </c>
      <c r="C20" s="171" t="s">
        <v>56</v>
      </c>
      <c r="D20" s="178"/>
      <c r="E20" s="178"/>
      <c r="F20" s="166">
        <v>5.2</v>
      </c>
      <c r="G20" s="166">
        <f>K20+L20+M20</f>
        <v>1.808</v>
      </c>
      <c r="H20" s="166">
        <f>N20+O20+P20</f>
        <v>1.314</v>
      </c>
      <c r="I20" s="166">
        <f>Q20+R20+S20</f>
        <v>0.9420000000000001</v>
      </c>
      <c r="J20" s="166">
        <f>T20+U20+V20</f>
        <v>1.1360000000000001</v>
      </c>
      <c r="K20" s="185">
        <v>0.608</v>
      </c>
      <c r="L20" s="185">
        <v>0.6010000000000001</v>
      </c>
      <c r="M20" s="185">
        <v>0.599</v>
      </c>
      <c r="N20" s="185">
        <v>0.556</v>
      </c>
      <c r="O20" s="185">
        <v>0.452</v>
      </c>
      <c r="P20" s="185">
        <v>0.306</v>
      </c>
      <c r="Q20" s="185">
        <v>0.28800000000000003</v>
      </c>
      <c r="R20" s="185">
        <v>0.304</v>
      </c>
      <c r="S20" s="185">
        <v>0.35</v>
      </c>
      <c r="T20" s="185">
        <v>0.355</v>
      </c>
      <c r="U20" s="185">
        <v>0.357</v>
      </c>
      <c r="V20" s="247">
        <v>0.42400000000000004</v>
      </c>
      <c r="W20" s="258"/>
      <c r="X20" s="259"/>
      <c r="Y20" s="259"/>
      <c r="Z20" s="260"/>
      <c r="AA20" s="261"/>
      <c r="AB20" s="262"/>
      <c r="AC20" s="263"/>
      <c r="AD20" s="261"/>
      <c r="AE20" s="262"/>
      <c r="AF20" s="263"/>
    </row>
    <row r="21" spans="1:32" s="173" customFormat="1" ht="29.25" customHeight="1">
      <c r="A21" s="204"/>
      <c r="B21" s="205"/>
      <c r="C21" s="174" t="s">
        <v>33</v>
      </c>
      <c r="D21" s="178"/>
      <c r="E21" s="178"/>
      <c r="F21" s="166">
        <v>1.076</v>
      </c>
      <c r="G21" s="166">
        <f>ROUND(((K21+L21+M21)/3),3)</f>
        <v>1.495</v>
      </c>
      <c r="H21" s="166">
        <f>ROUND(((N21+O21+P21)/3),3)</f>
        <v>1.087</v>
      </c>
      <c r="I21" s="166">
        <f>ROUND(((Q21+R21+S21)/3),3)</f>
        <v>0.782</v>
      </c>
      <c r="J21" s="166">
        <f>ROUND(((T21+U21+V21)/3),3)</f>
        <v>0.94</v>
      </c>
      <c r="K21" s="165">
        <v>1.506</v>
      </c>
      <c r="L21" s="165">
        <v>1.493</v>
      </c>
      <c r="M21" s="165">
        <v>1.486</v>
      </c>
      <c r="N21" s="165">
        <v>1.381</v>
      </c>
      <c r="O21" s="165">
        <v>1.12</v>
      </c>
      <c r="P21" s="165">
        <v>0.76</v>
      </c>
      <c r="Q21" s="165">
        <v>0.723</v>
      </c>
      <c r="R21" s="165">
        <v>0.756</v>
      </c>
      <c r="S21" s="165">
        <v>0.867</v>
      </c>
      <c r="T21" s="165">
        <v>0.881</v>
      </c>
      <c r="U21" s="165">
        <v>0.886</v>
      </c>
      <c r="V21" s="246">
        <v>1.053</v>
      </c>
      <c r="W21" s="258"/>
      <c r="X21" s="259"/>
      <c r="Y21" s="259"/>
      <c r="Z21" s="260"/>
      <c r="AA21" s="261"/>
      <c r="AB21" s="262"/>
      <c r="AC21" s="263"/>
      <c r="AD21" s="261"/>
      <c r="AE21" s="262"/>
      <c r="AF21" s="263"/>
    </row>
    <row r="22" spans="1:32" s="173" customFormat="1" ht="29.25" customHeight="1">
      <c r="A22" s="206">
        <v>5</v>
      </c>
      <c r="B22" s="207" t="s">
        <v>68</v>
      </c>
      <c r="C22" s="171" t="s">
        <v>56</v>
      </c>
      <c r="D22" s="179"/>
      <c r="E22" s="179"/>
      <c r="F22" s="166">
        <v>93.517</v>
      </c>
      <c r="G22" s="166">
        <f>G18+G20</f>
        <v>27.262</v>
      </c>
      <c r="H22" s="166">
        <f aca="true" t="shared" si="3" ref="H22:V23">H18+H20</f>
        <v>20.238</v>
      </c>
      <c r="I22" s="166">
        <f t="shared" si="3"/>
        <v>20.418</v>
      </c>
      <c r="J22" s="166">
        <f t="shared" si="3"/>
        <v>25.599</v>
      </c>
      <c r="K22" s="185">
        <f>K18+K20</f>
        <v>9.82</v>
      </c>
      <c r="L22" s="185">
        <f>L18+L20</f>
        <v>9.09</v>
      </c>
      <c r="M22" s="185">
        <f t="shared" si="3"/>
        <v>8.352</v>
      </c>
      <c r="N22" s="185">
        <f>N18+N20</f>
        <v>7.159</v>
      </c>
      <c r="O22" s="185">
        <f t="shared" si="3"/>
        <v>6.707</v>
      </c>
      <c r="P22" s="185">
        <f>P18+P20</f>
        <v>6.372</v>
      </c>
      <c r="Q22" s="185">
        <f t="shared" si="3"/>
        <v>6.398000000000001</v>
      </c>
      <c r="R22" s="185">
        <f t="shared" si="3"/>
        <v>6.471</v>
      </c>
      <c r="S22" s="185">
        <f t="shared" si="3"/>
        <v>7.5489999999999995</v>
      </c>
      <c r="T22" s="185">
        <f t="shared" si="3"/>
        <v>7.965999999999999</v>
      </c>
      <c r="U22" s="185">
        <f t="shared" si="3"/>
        <v>8.023</v>
      </c>
      <c r="V22" s="247">
        <f t="shared" si="3"/>
        <v>9.610000000000001</v>
      </c>
      <c r="W22" s="258"/>
      <c r="X22" s="259"/>
      <c r="Y22" s="259"/>
      <c r="Z22" s="260"/>
      <c r="AA22" s="261"/>
      <c r="AB22" s="262"/>
      <c r="AC22" s="263"/>
      <c r="AD22" s="262"/>
      <c r="AE22" s="262"/>
      <c r="AF22" s="263"/>
    </row>
    <row r="23" spans="1:32" s="173" customFormat="1" ht="29.25" customHeight="1">
      <c r="A23" s="206"/>
      <c r="B23" s="208"/>
      <c r="C23" s="174" t="s">
        <v>33</v>
      </c>
      <c r="D23" s="179"/>
      <c r="E23" s="179"/>
      <c r="F23" s="166">
        <v>19.354</v>
      </c>
      <c r="G23" s="166">
        <f>G19+G21</f>
        <v>22.567</v>
      </c>
      <c r="H23" s="166">
        <f t="shared" si="3"/>
        <v>16.753</v>
      </c>
      <c r="I23" s="166">
        <f t="shared" si="3"/>
        <v>16.905</v>
      </c>
      <c r="J23" s="166">
        <f t="shared" si="3"/>
        <v>21.191000000000003</v>
      </c>
      <c r="K23" s="166">
        <f>K19+K21</f>
        <v>24.385</v>
      </c>
      <c r="L23" s="166">
        <f t="shared" si="3"/>
        <v>22.575999999999997</v>
      </c>
      <c r="M23" s="166">
        <f t="shared" si="3"/>
        <v>20.741</v>
      </c>
      <c r="N23" s="166">
        <f t="shared" si="3"/>
        <v>17.779</v>
      </c>
      <c r="O23" s="166">
        <f t="shared" si="3"/>
        <v>16.654</v>
      </c>
      <c r="P23" s="166">
        <f>P19+P21</f>
        <v>15.825</v>
      </c>
      <c r="Q23" s="166">
        <f t="shared" si="3"/>
        <v>15.897</v>
      </c>
      <c r="R23" s="166">
        <f t="shared" si="3"/>
        <v>16.072</v>
      </c>
      <c r="S23" s="166">
        <f t="shared" si="3"/>
        <v>18.746000000000002</v>
      </c>
      <c r="T23" s="166">
        <f t="shared" si="3"/>
        <v>19.783</v>
      </c>
      <c r="U23" s="166">
        <f t="shared" si="3"/>
        <v>19.924</v>
      </c>
      <c r="V23" s="249">
        <f>V19+V21</f>
        <v>23.866</v>
      </c>
      <c r="W23" s="258"/>
      <c r="X23" s="259"/>
      <c r="Y23" s="259"/>
      <c r="Z23" s="260"/>
      <c r="AA23" s="261"/>
      <c r="AB23" s="262"/>
      <c r="AC23" s="263"/>
      <c r="AD23" s="261"/>
      <c r="AE23" s="262"/>
      <c r="AF23" s="263"/>
    </row>
    <row r="24" spans="1:32" s="89" customFormat="1" ht="31.5" hidden="1">
      <c r="A24" s="84"/>
      <c r="B24" s="85" t="s">
        <v>70</v>
      </c>
      <c r="C24" s="86" t="s">
        <v>71</v>
      </c>
      <c r="D24" s="86"/>
      <c r="E24" s="86"/>
      <c r="F24" s="87" t="s">
        <v>78</v>
      </c>
      <c r="G24" s="88" t="str">
        <f>F24</f>
        <v>0.184</v>
      </c>
      <c r="H24" s="88" t="str">
        <f>F24</f>
        <v>0.184</v>
      </c>
      <c r="I24" s="88" t="str">
        <f>F24</f>
        <v>0.184</v>
      </c>
      <c r="J24" s="88" t="str">
        <f>F24</f>
        <v>0.184</v>
      </c>
      <c r="K24" s="88" t="str">
        <f>F24</f>
        <v>0.184</v>
      </c>
      <c r="L24" s="88" t="str">
        <f>F24</f>
        <v>0.184</v>
      </c>
      <c r="M24" s="88" t="str">
        <f>F24</f>
        <v>0.184</v>
      </c>
      <c r="N24" s="88" t="str">
        <f>F24</f>
        <v>0.184</v>
      </c>
      <c r="O24" s="88" t="str">
        <f>F24</f>
        <v>0.184</v>
      </c>
      <c r="P24" s="88" t="str">
        <f>F24</f>
        <v>0.184</v>
      </c>
      <c r="Q24" s="88" t="str">
        <f>F24</f>
        <v>0.184</v>
      </c>
      <c r="R24" s="88" t="str">
        <f>F24</f>
        <v>0.184</v>
      </c>
      <c r="S24" s="88" t="str">
        <f>F24</f>
        <v>0.184</v>
      </c>
      <c r="T24" s="88" t="str">
        <f>F24</f>
        <v>0.184</v>
      </c>
      <c r="U24" s="88" t="str">
        <f>F24</f>
        <v>0.184</v>
      </c>
      <c r="V24" s="250" t="str">
        <f>F24</f>
        <v>0.184</v>
      </c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</row>
    <row r="25" spans="1:32" s="89" customFormat="1" ht="30.75" customHeight="1" hidden="1">
      <c r="A25" s="84"/>
      <c r="B25" s="85" t="s">
        <v>72</v>
      </c>
      <c r="C25" s="90" t="s">
        <v>73</v>
      </c>
      <c r="D25" s="86"/>
      <c r="E25" s="86"/>
      <c r="F25" s="87" t="s">
        <v>79</v>
      </c>
      <c r="G25" s="88" t="str">
        <f>F25</f>
        <v>122.132</v>
      </c>
      <c r="H25" s="88" t="str">
        <f>F25</f>
        <v>122.132</v>
      </c>
      <c r="I25" s="88" t="str">
        <f>F25</f>
        <v>122.132</v>
      </c>
      <c r="J25" s="88" t="str">
        <f>F25</f>
        <v>122.132</v>
      </c>
      <c r="K25" s="88" t="str">
        <f>F25</f>
        <v>122.132</v>
      </c>
      <c r="L25" s="88" t="str">
        <f>F25</f>
        <v>122.132</v>
      </c>
      <c r="M25" s="88" t="str">
        <f>F25</f>
        <v>122.132</v>
      </c>
      <c r="N25" s="88" t="str">
        <f>F25</f>
        <v>122.132</v>
      </c>
      <c r="O25" s="88" t="str">
        <f>F25</f>
        <v>122.132</v>
      </c>
      <c r="P25" s="88" t="str">
        <f>F25</f>
        <v>122.132</v>
      </c>
      <c r="Q25" s="88" t="str">
        <f>F25</f>
        <v>122.132</v>
      </c>
      <c r="R25" s="88" t="str">
        <f>F25</f>
        <v>122.132</v>
      </c>
      <c r="S25" s="88" t="str">
        <f>F25</f>
        <v>122.132</v>
      </c>
      <c r="T25" s="88" t="str">
        <f>F25</f>
        <v>122.132</v>
      </c>
      <c r="U25" s="88" t="str">
        <f>F25</f>
        <v>122.132</v>
      </c>
      <c r="V25" s="250" t="str">
        <f>F25</f>
        <v>122.132</v>
      </c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</row>
    <row r="26" spans="1:32" s="89" customFormat="1" ht="31.5" hidden="1">
      <c r="A26" s="84"/>
      <c r="B26" s="85" t="s">
        <v>74</v>
      </c>
      <c r="C26" s="86" t="s">
        <v>75</v>
      </c>
      <c r="D26" s="86"/>
      <c r="E26" s="86"/>
      <c r="F26" s="91" t="e">
        <f>F22*F24*1000000</f>
        <v>#VALUE!</v>
      </c>
      <c r="G26" s="91" t="e">
        <f aca="true" t="shared" si="4" ref="G26:V26">G22*G24*1000000</f>
        <v>#VALUE!</v>
      </c>
      <c r="H26" s="91" t="e">
        <f>H22*H24*1000000</f>
        <v>#VALUE!</v>
      </c>
      <c r="I26" s="91" t="e">
        <f t="shared" si="4"/>
        <v>#VALUE!</v>
      </c>
      <c r="J26" s="91" t="e">
        <f t="shared" si="4"/>
        <v>#VALUE!</v>
      </c>
      <c r="K26" s="91" t="e">
        <f>K22*K24*1000000</f>
        <v>#VALUE!</v>
      </c>
      <c r="L26" s="91" t="e">
        <f t="shared" si="4"/>
        <v>#VALUE!</v>
      </c>
      <c r="M26" s="91" t="e">
        <f t="shared" si="4"/>
        <v>#VALUE!</v>
      </c>
      <c r="N26" s="91" t="e">
        <f t="shared" si="4"/>
        <v>#VALUE!</v>
      </c>
      <c r="O26" s="91" t="e">
        <f t="shared" si="4"/>
        <v>#VALUE!</v>
      </c>
      <c r="P26" s="91" t="e">
        <f t="shared" si="4"/>
        <v>#VALUE!</v>
      </c>
      <c r="Q26" s="91" t="e">
        <f t="shared" si="4"/>
        <v>#VALUE!</v>
      </c>
      <c r="R26" s="91" t="e">
        <f t="shared" si="4"/>
        <v>#VALUE!</v>
      </c>
      <c r="S26" s="91" t="e">
        <f t="shared" si="4"/>
        <v>#VALUE!</v>
      </c>
      <c r="T26" s="91" t="e">
        <f t="shared" si="4"/>
        <v>#VALUE!</v>
      </c>
      <c r="U26" s="91" t="e">
        <f t="shared" si="4"/>
        <v>#VALUE!</v>
      </c>
      <c r="V26" s="251" t="e">
        <f t="shared" si="4"/>
        <v>#VALUE!</v>
      </c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</row>
    <row r="27" spans="1:32" s="89" customFormat="1" ht="31.5" hidden="1">
      <c r="A27" s="84"/>
      <c r="B27" s="85" t="s">
        <v>76</v>
      </c>
      <c r="C27" s="86" t="s">
        <v>75</v>
      </c>
      <c r="D27" s="86"/>
      <c r="E27" s="86"/>
      <c r="F27" s="91" t="e">
        <f>F23*F25*1000*12</f>
        <v>#VALUE!</v>
      </c>
      <c r="G27" s="91" t="e">
        <f>K27+L27+M27</f>
        <v>#VALUE!</v>
      </c>
      <c r="H27" s="91" t="e">
        <f>N27+O27+P27</f>
        <v>#VALUE!</v>
      </c>
      <c r="I27" s="91" t="e">
        <f>R27+Q27+S27</f>
        <v>#VALUE!</v>
      </c>
      <c r="J27" s="91" t="e">
        <f>T27+U27+V27</f>
        <v>#VALUE!</v>
      </c>
      <c r="K27" s="91" t="e">
        <f aca="true" t="shared" si="5" ref="K27:V27">K23*K25*1000</f>
        <v>#VALUE!</v>
      </c>
      <c r="L27" s="91" t="e">
        <f t="shared" si="5"/>
        <v>#VALUE!</v>
      </c>
      <c r="M27" s="91" t="e">
        <f t="shared" si="5"/>
        <v>#VALUE!</v>
      </c>
      <c r="N27" s="91" t="e">
        <f t="shared" si="5"/>
        <v>#VALUE!</v>
      </c>
      <c r="O27" s="91" t="e">
        <f t="shared" si="5"/>
        <v>#VALUE!</v>
      </c>
      <c r="P27" s="91" t="e">
        <f t="shared" si="5"/>
        <v>#VALUE!</v>
      </c>
      <c r="Q27" s="91" t="e">
        <f t="shared" si="5"/>
        <v>#VALUE!</v>
      </c>
      <c r="R27" s="91" t="e">
        <f t="shared" si="5"/>
        <v>#VALUE!</v>
      </c>
      <c r="S27" s="91" t="e">
        <f t="shared" si="5"/>
        <v>#VALUE!</v>
      </c>
      <c r="T27" s="91" t="e">
        <f t="shared" si="5"/>
        <v>#VALUE!</v>
      </c>
      <c r="U27" s="91" t="e">
        <f t="shared" si="5"/>
        <v>#VALUE!</v>
      </c>
      <c r="V27" s="251" t="e">
        <f t="shared" si="5"/>
        <v>#VALUE!</v>
      </c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</row>
    <row r="28" spans="1:32" s="89" customFormat="1" ht="29.25" customHeight="1" hidden="1">
      <c r="A28" s="105"/>
      <c r="B28" s="106" t="s">
        <v>77</v>
      </c>
      <c r="C28" s="107" t="s">
        <v>75</v>
      </c>
      <c r="D28" s="107"/>
      <c r="E28" s="107"/>
      <c r="F28" s="108" t="e">
        <f>F26+F27</f>
        <v>#VALUE!</v>
      </c>
      <c r="G28" s="108" t="e">
        <f aca="true" t="shared" si="6" ref="G28:V28">G26+G27</f>
        <v>#VALUE!</v>
      </c>
      <c r="H28" s="108" t="e">
        <f t="shared" si="6"/>
        <v>#VALUE!</v>
      </c>
      <c r="I28" s="108" t="e">
        <f t="shared" si="6"/>
        <v>#VALUE!</v>
      </c>
      <c r="J28" s="108" t="e">
        <f t="shared" si="6"/>
        <v>#VALUE!</v>
      </c>
      <c r="K28" s="108" t="e">
        <f t="shared" si="6"/>
        <v>#VALUE!</v>
      </c>
      <c r="L28" s="108" t="e">
        <f t="shared" si="6"/>
        <v>#VALUE!</v>
      </c>
      <c r="M28" s="108" t="e">
        <f t="shared" si="6"/>
        <v>#VALUE!</v>
      </c>
      <c r="N28" s="108" t="e">
        <f t="shared" si="6"/>
        <v>#VALUE!</v>
      </c>
      <c r="O28" s="108" t="e">
        <f t="shared" si="6"/>
        <v>#VALUE!</v>
      </c>
      <c r="P28" s="108" t="e">
        <f t="shared" si="6"/>
        <v>#VALUE!</v>
      </c>
      <c r="Q28" s="108" t="e">
        <f t="shared" si="6"/>
        <v>#VALUE!</v>
      </c>
      <c r="R28" s="108" t="e">
        <f t="shared" si="6"/>
        <v>#VALUE!</v>
      </c>
      <c r="S28" s="108" t="e">
        <f t="shared" si="6"/>
        <v>#VALUE!</v>
      </c>
      <c r="T28" s="108" t="e">
        <f t="shared" si="6"/>
        <v>#VALUE!</v>
      </c>
      <c r="U28" s="108" t="e">
        <f t="shared" si="6"/>
        <v>#VALUE!</v>
      </c>
      <c r="V28" s="252" t="e">
        <f t="shared" si="6"/>
        <v>#VALUE!</v>
      </c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</row>
    <row r="29" spans="1:32" ht="23.25" customHeight="1">
      <c r="A29" s="209" t="s">
        <v>99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67"/>
      <c r="X29" s="267"/>
      <c r="Y29" s="68"/>
      <c r="Z29" s="68"/>
      <c r="AA29" s="68"/>
      <c r="AB29" s="68"/>
      <c r="AC29" s="68"/>
      <c r="AD29" s="68"/>
      <c r="AE29" s="68"/>
      <c r="AF29" s="68"/>
    </row>
    <row r="30" spans="1:32" s="93" customFormat="1" ht="23.2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</row>
    <row r="31" spans="1:32" s="93" customFormat="1" ht="23.25" customHeight="1">
      <c r="A31" s="169"/>
      <c r="B31" s="211" t="s">
        <v>86</v>
      </c>
      <c r="C31" s="211"/>
      <c r="D31" s="211"/>
      <c r="E31" s="211"/>
      <c r="F31" s="211"/>
      <c r="G31" s="211"/>
      <c r="H31" s="211"/>
      <c r="I31" s="169"/>
      <c r="J31" s="169"/>
      <c r="K31" s="169"/>
      <c r="L31" s="169"/>
      <c r="M31" s="169"/>
      <c r="N31" s="169"/>
      <c r="O31" s="169"/>
      <c r="P31" s="169"/>
      <c r="Q31" s="169"/>
      <c r="R31" s="211" t="s">
        <v>87</v>
      </c>
      <c r="S31" s="211"/>
      <c r="T31" s="211"/>
      <c r="U31" s="169"/>
      <c r="V31" s="169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</row>
    <row r="32" spans="1:32" s="93" customFormat="1" ht="23.25" customHeight="1">
      <c r="A32" s="92"/>
      <c r="B32" s="198" t="s">
        <v>98</v>
      </c>
      <c r="C32" s="198"/>
      <c r="D32" s="198"/>
      <c r="E32" s="198"/>
      <c r="F32" s="198"/>
      <c r="G32" s="198"/>
      <c r="H32" s="198"/>
      <c r="I32" s="95"/>
      <c r="J32" s="200"/>
      <c r="K32" s="200"/>
      <c r="L32" s="200"/>
      <c r="M32" s="200"/>
      <c r="N32" s="200"/>
      <c r="O32" s="200"/>
      <c r="P32" s="94"/>
      <c r="Q32" s="201" t="s">
        <v>80</v>
      </c>
      <c r="R32" s="201"/>
      <c r="S32" s="201"/>
      <c r="T32" s="201"/>
      <c r="U32" s="201"/>
      <c r="V32" s="96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</row>
    <row r="33" spans="1:32" s="93" customFormat="1" ht="23.25" customHeight="1">
      <c r="A33" s="92"/>
      <c r="B33" s="199"/>
      <c r="C33" s="199"/>
      <c r="D33" s="199"/>
      <c r="E33" s="199"/>
      <c r="F33" s="199"/>
      <c r="G33" s="199"/>
      <c r="H33" s="199"/>
      <c r="I33" s="95"/>
      <c r="J33" s="95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</row>
    <row r="34" spans="1:32" s="93" customFormat="1" ht="23.25" customHeight="1">
      <c r="A34" s="92"/>
      <c r="B34" s="99"/>
      <c r="C34" s="99"/>
      <c r="D34" s="99"/>
      <c r="E34" s="99"/>
      <c r="F34" s="99"/>
      <c r="G34" s="99"/>
      <c r="H34" s="99"/>
      <c r="I34" s="95"/>
      <c r="J34" s="95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268"/>
      <c r="X34" s="268"/>
      <c r="Y34" s="269"/>
      <c r="Z34" s="268"/>
      <c r="AA34" s="268"/>
      <c r="AB34" s="268"/>
      <c r="AC34" s="268"/>
      <c r="AD34" s="268"/>
      <c r="AE34" s="268"/>
      <c r="AF34" s="268"/>
    </row>
    <row r="35" spans="1:32" s="93" customFormat="1" ht="30" customHeight="1">
      <c r="A35" s="92"/>
      <c r="B35" s="202" t="s">
        <v>88</v>
      </c>
      <c r="C35" s="202"/>
      <c r="D35" s="202"/>
      <c r="E35" s="202"/>
      <c r="F35" s="202"/>
      <c r="G35" s="202"/>
      <c r="H35" s="202"/>
      <c r="I35" s="95"/>
      <c r="J35" s="201"/>
      <c r="K35" s="201"/>
      <c r="L35" s="201"/>
      <c r="M35" s="201"/>
      <c r="N35" s="201"/>
      <c r="O35" s="201"/>
      <c r="P35" s="94"/>
      <c r="Q35" s="203" t="s">
        <v>100</v>
      </c>
      <c r="R35" s="203"/>
      <c r="S35" s="203"/>
      <c r="T35" s="203"/>
      <c r="U35" s="203"/>
      <c r="V35" s="101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</row>
    <row r="36" spans="1:32" s="93" customFormat="1" ht="23.25" customHeight="1">
      <c r="A36" s="92"/>
      <c r="B36" s="100"/>
      <c r="C36" s="98" t="s">
        <v>69</v>
      </c>
      <c r="D36" s="100"/>
      <c r="E36" s="100"/>
      <c r="F36" s="100"/>
      <c r="G36" s="100"/>
      <c r="H36" s="100"/>
      <c r="I36" s="95"/>
      <c r="J36" s="95"/>
      <c r="K36" s="102"/>
      <c r="L36" s="97"/>
      <c r="M36" s="94"/>
      <c r="N36" s="94"/>
      <c r="O36" s="94"/>
      <c r="P36" s="94"/>
      <c r="Q36" s="102" t="s">
        <v>69</v>
      </c>
      <c r="R36" s="103"/>
      <c r="S36" s="102"/>
      <c r="T36" s="103"/>
      <c r="U36" s="98"/>
      <c r="V36" s="94"/>
      <c r="W36" s="268"/>
      <c r="X36" s="268"/>
      <c r="Y36" s="268"/>
      <c r="Z36" s="269"/>
      <c r="AA36" s="268"/>
      <c r="AB36" s="268"/>
      <c r="AC36" s="268"/>
      <c r="AD36" s="268"/>
      <c r="AE36" s="268"/>
      <c r="AF36" s="268"/>
    </row>
    <row r="37" spans="23:32" ht="15.75"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6:32" ht="15.75">
      <c r="F38" s="74"/>
      <c r="G38" s="74"/>
      <c r="H38" s="74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270"/>
      <c r="X38" s="68"/>
      <c r="Y38" s="68"/>
      <c r="Z38" s="68"/>
      <c r="AA38" s="68"/>
      <c r="AB38" s="68"/>
      <c r="AC38" s="68"/>
      <c r="AD38" s="68"/>
      <c r="AE38" s="68"/>
      <c r="AF38" s="68"/>
    </row>
    <row r="39" spans="6:32" ht="15.75">
      <c r="F39" s="74"/>
      <c r="G39" s="74"/>
      <c r="H39" s="74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23:32" ht="15.75"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6:32" ht="15.75"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6:32" ht="15.75"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23:32" ht="15.75"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6:32" ht="15.75"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6:32" ht="15.75"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23:32" ht="15.75"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23:32" ht="15.75"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9:32" ht="15.7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6:32" ht="15.75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267"/>
      <c r="X49" s="270"/>
      <c r="Y49" s="68"/>
      <c r="Z49" s="68"/>
      <c r="AA49" s="68"/>
      <c r="AB49" s="68"/>
      <c r="AC49" s="68"/>
      <c r="AD49" s="68"/>
      <c r="AE49" s="68"/>
      <c r="AF49" s="68"/>
    </row>
    <row r="50" spans="23:32" ht="15.75"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2:32" ht="18.75">
      <c r="B51" s="113"/>
      <c r="C51" s="113"/>
      <c r="D51" s="113"/>
      <c r="E51" s="113"/>
      <c r="F51" s="113"/>
      <c r="G51" s="113"/>
      <c r="H51" s="113"/>
      <c r="I51" s="114"/>
      <c r="J51" s="114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2:22" ht="18.75">
      <c r="B52" s="113"/>
      <c r="C52" s="115"/>
      <c r="D52" s="113"/>
      <c r="E52" s="113"/>
      <c r="F52" s="113"/>
      <c r="G52" s="113"/>
      <c r="H52" s="113"/>
      <c r="I52" s="114"/>
      <c r="J52" s="11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</row>
    <row r="53" spans="2:22" ht="18.75">
      <c r="B53" s="113"/>
      <c r="C53" s="115"/>
      <c r="D53" s="113"/>
      <c r="E53" s="113"/>
      <c r="F53" s="113"/>
      <c r="G53" s="113"/>
      <c r="H53" s="113"/>
      <c r="I53" s="114"/>
      <c r="J53" s="114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</row>
    <row r="54" spans="2:22" ht="18.75">
      <c r="B54" s="113"/>
      <c r="C54" s="115"/>
      <c r="D54" s="113"/>
      <c r="E54" s="113"/>
      <c r="F54" s="113"/>
      <c r="G54" s="113"/>
      <c r="H54" s="113"/>
      <c r="I54" s="114"/>
      <c r="J54" s="114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</row>
    <row r="55" spans="2:22" ht="18.75">
      <c r="B55" s="113"/>
      <c r="C55" s="115"/>
      <c r="D55" s="113"/>
      <c r="E55" s="113"/>
      <c r="F55" s="113"/>
      <c r="G55" s="113"/>
      <c r="H55" s="113"/>
      <c r="I55" s="114"/>
      <c r="J55" s="114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</row>
    <row r="56" spans="2:22" ht="18.75">
      <c r="B56" s="113"/>
      <c r="C56" s="115"/>
      <c r="D56" s="113"/>
      <c r="E56" s="113"/>
      <c r="F56" s="113"/>
      <c r="G56" s="113"/>
      <c r="H56" s="113"/>
      <c r="I56" s="114"/>
      <c r="J56" s="114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2:22" ht="18.75">
      <c r="B57" s="113"/>
      <c r="C57" s="113"/>
      <c r="D57" s="113"/>
      <c r="E57" s="113"/>
      <c r="F57" s="113"/>
      <c r="G57" s="113"/>
      <c r="H57" s="113"/>
      <c r="I57" s="114"/>
      <c r="J57" s="114"/>
      <c r="K57" s="195"/>
      <c r="L57" s="196"/>
      <c r="M57" s="195"/>
      <c r="N57" s="195"/>
      <c r="O57" s="195"/>
      <c r="P57" s="195"/>
      <c r="Q57" s="195"/>
      <c r="R57" s="195"/>
      <c r="S57" s="195"/>
      <c r="T57" s="195"/>
      <c r="U57" s="195"/>
      <c r="V57" s="195"/>
    </row>
    <row r="58" spans="2:22" ht="18.75">
      <c r="B58" s="113"/>
      <c r="C58" s="113"/>
      <c r="D58" s="113"/>
      <c r="E58" s="113"/>
      <c r="F58" s="113"/>
      <c r="G58" s="113"/>
      <c r="H58" s="113"/>
      <c r="I58" s="114"/>
      <c r="J58" s="114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0:23" ht="15.75"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</row>
    <row r="60" spans="10:22" ht="15.75">
      <c r="J60" s="127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0:22" ht="15.75">
      <c r="J61" s="127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</row>
  </sheetData>
  <sheetProtection/>
  <mergeCells count="33">
    <mergeCell ref="F1:M1"/>
    <mergeCell ref="N1:V1"/>
    <mergeCell ref="F2:M2"/>
    <mergeCell ref="N2:V2"/>
    <mergeCell ref="F3:M3"/>
    <mergeCell ref="N3:V3"/>
    <mergeCell ref="A5:V5"/>
    <mergeCell ref="AA6:AC6"/>
    <mergeCell ref="AD6:AF6"/>
    <mergeCell ref="A8:A9"/>
    <mergeCell ref="B8:B9"/>
    <mergeCell ref="A10:A11"/>
    <mergeCell ref="B10:B11"/>
    <mergeCell ref="A13:A14"/>
    <mergeCell ref="B13:B14"/>
    <mergeCell ref="B15:V15"/>
    <mergeCell ref="A16:A17"/>
    <mergeCell ref="B16:B17"/>
    <mergeCell ref="A18:A19"/>
    <mergeCell ref="B18:B19"/>
    <mergeCell ref="A20:A21"/>
    <mergeCell ref="B20:B21"/>
    <mergeCell ref="A22:A23"/>
    <mergeCell ref="B22:B23"/>
    <mergeCell ref="A29:V30"/>
    <mergeCell ref="B31:H31"/>
    <mergeCell ref="R31:T31"/>
    <mergeCell ref="B32:H33"/>
    <mergeCell ref="J32:O32"/>
    <mergeCell ref="Q32:U32"/>
    <mergeCell ref="B35:H35"/>
    <mergeCell ref="J35:O35"/>
    <mergeCell ref="Q35:U3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view="pageBreakPreview" zoomScale="115" zoomScaleSheetLayoutView="115" zoomScalePageLayoutView="0" workbookViewId="0" topLeftCell="A16">
      <selection activeCell="B38" sqref="B38:D42"/>
    </sheetView>
  </sheetViews>
  <sheetFormatPr defaultColWidth="9.140625" defaultRowHeight="11.25"/>
  <cols>
    <col min="1" max="1" width="6.28125" style="8" customWidth="1"/>
    <col min="2" max="2" width="52.7109375" style="55" customWidth="1"/>
    <col min="3" max="7" width="14.7109375" style="8" customWidth="1"/>
    <col min="8" max="16384" width="9.140625" style="8" customWidth="1"/>
  </cols>
  <sheetData>
    <row r="1" spans="1:11" s="3" customFormat="1" ht="15" customHeight="1">
      <c r="A1" s="1"/>
      <c r="B1" s="2"/>
      <c r="C1" s="1"/>
      <c r="D1" s="218" t="s">
        <v>85</v>
      </c>
      <c r="E1" s="218"/>
      <c r="F1" s="218"/>
      <c r="G1" s="218"/>
      <c r="H1" s="180"/>
      <c r="I1" s="219"/>
      <c r="J1" s="219"/>
      <c r="K1" s="219"/>
    </row>
    <row r="2" spans="1:11" s="3" customFormat="1" ht="15" customHeight="1">
      <c r="A2" s="1"/>
      <c r="B2" s="2"/>
      <c r="C2" s="1"/>
      <c r="D2" s="218" t="s">
        <v>83</v>
      </c>
      <c r="E2" s="218"/>
      <c r="F2" s="218"/>
      <c r="G2" s="218"/>
      <c r="H2" s="180"/>
      <c r="I2" s="181"/>
      <c r="J2" s="181"/>
      <c r="K2" s="181"/>
    </row>
    <row r="3" spans="1:11" s="3" customFormat="1" ht="15" customHeight="1">
      <c r="A3" s="1"/>
      <c r="B3" s="2"/>
      <c r="C3" s="1"/>
      <c r="D3" s="218" t="s">
        <v>84</v>
      </c>
      <c r="E3" s="218"/>
      <c r="F3" s="218"/>
      <c r="G3" s="218"/>
      <c r="H3" s="180"/>
      <c r="I3" s="181"/>
      <c r="J3" s="181"/>
      <c r="K3" s="181"/>
    </row>
    <row r="4" spans="1:11" s="3" customFormat="1" ht="15" customHeight="1">
      <c r="A4" s="1"/>
      <c r="B4" s="2"/>
      <c r="C4" s="1"/>
      <c r="D4" s="168"/>
      <c r="E4" s="168"/>
      <c r="F4" s="168"/>
      <c r="G4" s="168"/>
      <c r="H4" s="180"/>
      <c r="I4" s="181"/>
      <c r="J4" s="181"/>
      <c r="K4" s="181"/>
    </row>
    <row r="5" spans="1:11" s="3" customFormat="1" ht="15" customHeight="1">
      <c r="A5" s="1"/>
      <c r="B5" s="2"/>
      <c r="C5" s="1"/>
      <c r="D5" s="4"/>
      <c r="E5" s="1"/>
      <c r="F5" s="220" t="s">
        <v>37</v>
      </c>
      <c r="G5" s="220"/>
      <c r="H5" s="218"/>
      <c r="I5" s="218"/>
      <c r="J5" s="218"/>
      <c r="K5" s="218"/>
    </row>
    <row r="6" spans="1:11" s="3" customFormat="1" ht="15" customHeight="1">
      <c r="A6" s="226" t="s">
        <v>91</v>
      </c>
      <c r="B6" s="226"/>
      <c r="C6" s="226"/>
      <c r="D6" s="226"/>
      <c r="E6" s="226"/>
      <c r="F6" s="226"/>
      <c r="G6" s="226"/>
      <c r="H6" s="218"/>
      <c r="I6" s="218"/>
      <c r="J6" s="218"/>
      <c r="K6" s="218"/>
    </row>
    <row r="7" spans="1:7" s="3" customFormat="1" ht="15" customHeight="1" thickBot="1">
      <c r="A7" s="5"/>
      <c r="B7" s="5"/>
      <c r="C7" s="5"/>
      <c r="D7" s="5"/>
      <c r="E7" s="5"/>
      <c r="F7" s="5"/>
      <c r="G7" s="6" t="s">
        <v>4</v>
      </c>
    </row>
    <row r="8" spans="1:7" s="7" customFormat="1" ht="12">
      <c r="A8" s="227" t="s">
        <v>0</v>
      </c>
      <c r="B8" s="230" t="s">
        <v>5</v>
      </c>
      <c r="C8" s="233" t="s">
        <v>17</v>
      </c>
      <c r="D8" s="234"/>
      <c r="E8" s="234"/>
      <c r="F8" s="234"/>
      <c r="G8" s="235"/>
    </row>
    <row r="9" spans="1:7" ht="11.25" customHeight="1" thickBot="1">
      <c r="A9" s="228"/>
      <c r="B9" s="231"/>
      <c r="C9" s="236">
        <v>2015</v>
      </c>
      <c r="D9" s="237"/>
      <c r="E9" s="237"/>
      <c r="F9" s="237"/>
      <c r="G9" s="238"/>
    </row>
    <row r="10" spans="1:7" ht="12.75" thickBot="1">
      <c r="A10" s="229"/>
      <c r="B10" s="232"/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</row>
    <row r="11" spans="1:7" ht="12.75" thickBot="1">
      <c r="A11" s="9">
        <v>1</v>
      </c>
      <c r="B11" s="10">
        <f aca="true" t="shared" si="0" ref="B11:G11">A11+1</f>
        <v>2</v>
      </c>
      <c r="C11" s="9">
        <f t="shared" si="0"/>
        <v>3</v>
      </c>
      <c r="D11" s="11">
        <f t="shared" si="0"/>
        <v>4</v>
      </c>
      <c r="E11" s="9">
        <f t="shared" si="0"/>
        <v>5</v>
      </c>
      <c r="F11" s="11">
        <f t="shared" si="0"/>
        <v>6</v>
      </c>
      <c r="G11" s="9">
        <f t="shared" si="0"/>
        <v>7</v>
      </c>
    </row>
    <row r="12" spans="1:7" s="122" customFormat="1" ht="11.25" customHeight="1">
      <c r="A12" s="120" t="s">
        <v>1</v>
      </c>
      <c r="B12" s="121" t="s">
        <v>11</v>
      </c>
      <c r="C12" s="131">
        <f>SUM(C13:C15)</f>
        <v>111.03600000000002</v>
      </c>
      <c r="D12" s="132">
        <f>D13+D14+D15+D16</f>
        <v>25.78</v>
      </c>
      <c r="E12" s="132">
        <f>E13+E14+E15+E16</f>
        <v>41.489</v>
      </c>
      <c r="F12" s="132">
        <f>F13+F14+F15+F16</f>
        <v>111.036</v>
      </c>
      <c r="G12" s="133">
        <f>G13+G14+G15+G16</f>
        <v>65.244</v>
      </c>
    </row>
    <row r="13" spans="1:10" s="122" customFormat="1" ht="11.25" customHeight="1">
      <c r="A13" s="120"/>
      <c r="B13" s="121" t="s">
        <v>18</v>
      </c>
      <c r="C13" s="134">
        <f>SUM(D13:G13)</f>
        <v>43.767</v>
      </c>
      <c r="D13" s="135"/>
      <c r="E13" s="135"/>
      <c r="F13" s="135">
        <v>43.767</v>
      </c>
      <c r="G13" s="136"/>
      <c r="I13" s="188"/>
      <c r="J13" s="189"/>
    </row>
    <row r="14" spans="1:10" s="122" customFormat="1" ht="11.25" customHeight="1">
      <c r="A14" s="120"/>
      <c r="B14" s="121" t="s">
        <v>81</v>
      </c>
      <c r="C14" s="134">
        <f>SUM(D14:G14)</f>
        <v>64.973</v>
      </c>
      <c r="D14" s="135">
        <v>23.484</v>
      </c>
      <c r="E14" s="135">
        <v>41.489</v>
      </c>
      <c r="F14" s="135"/>
      <c r="G14" s="136"/>
      <c r="I14" s="188"/>
      <c r="J14" s="189"/>
    </row>
    <row r="15" spans="1:10" s="122" customFormat="1" ht="11.25" customHeight="1">
      <c r="A15" s="120"/>
      <c r="B15" s="121" t="s">
        <v>20</v>
      </c>
      <c r="C15" s="134">
        <f>SUM(D15:G15)</f>
        <v>2.296</v>
      </c>
      <c r="D15" s="135">
        <v>2.296</v>
      </c>
      <c r="E15" s="135"/>
      <c r="F15" s="137"/>
      <c r="G15" s="138"/>
      <c r="I15" s="188"/>
      <c r="J15" s="189"/>
    </row>
    <row r="16" spans="1:10" s="122" customFormat="1" ht="11.25" customHeight="1">
      <c r="A16" s="123" t="s">
        <v>12</v>
      </c>
      <c r="B16" s="124" t="s">
        <v>13</v>
      </c>
      <c r="C16" s="134"/>
      <c r="D16" s="135"/>
      <c r="E16" s="135"/>
      <c r="F16" s="135">
        <f>F18+F19+F20</f>
        <v>67.269</v>
      </c>
      <c r="G16" s="136">
        <f>G18+G19+G20</f>
        <v>65.244</v>
      </c>
      <c r="I16" s="188"/>
      <c r="J16" s="189"/>
    </row>
    <row r="17" spans="1:10" s="122" customFormat="1" ht="11.25" customHeight="1">
      <c r="A17" s="123"/>
      <c r="B17" s="124" t="s">
        <v>14</v>
      </c>
      <c r="C17" s="139"/>
      <c r="D17" s="140"/>
      <c r="E17" s="140"/>
      <c r="F17" s="140"/>
      <c r="G17" s="141"/>
      <c r="I17" s="188"/>
      <c r="J17" s="190"/>
    </row>
    <row r="18" spans="1:10" s="122" customFormat="1" ht="11.25" customHeight="1">
      <c r="A18" s="123"/>
      <c r="B18" s="124" t="s">
        <v>7</v>
      </c>
      <c r="C18" s="139"/>
      <c r="D18" s="142"/>
      <c r="E18" s="142"/>
      <c r="F18" s="143">
        <v>25.78</v>
      </c>
      <c r="G18" s="144"/>
      <c r="I18" s="188"/>
      <c r="J18" s="190"/>
    </row>
    <row r="19" spans="1:10" s="122" customFormat="1" ht="11.25" customHeight="1">
      <c r="A19" s="123"/>
      <c r="B19" s="124" t="s">
        <v>8</v>
      </c>
      <c r="C19" s="139"/>
      <c r="D19" s="142"/>
      <c r="E19" s="142"/>
      <c r="F19" s="143">
        <v>41.489</v>
      </c>
      <c r="G19" s="144"/>
      <c r="I19" s="188"/>
      <c r="J19" s="189"/>
    </row>
    <row r="20" spans="1:10" s="122" customFormat="1" ht="11.25" customHeight="1">
      <c r="A20" s="123"/>
      <c r="B20" s="124" t="s">
        <v>9</v>
      </c>
      <c r="C20" s="139"/>
      <c r="D20" s="142"/>
      <c r="E20" s="142"/>
      <c r="F20" s="142"/>
      <c r="G20" s="144">
        <f>F12-F21-F23-F25</f>
        <v>65.244</v>
      </c>
      <c r="I20" s="188"/>
      <c r="J20" s="189"/>
    </row>
    <row r="21" spans="1:7" s="122" customFormat="1" ht="11.25" customHeight="1">
      <c r="A21" s="123" t="s">
        <v>2</v>
      </c>
      <c r="B21" s="124" t="s">
        <v>15</v>
      </c>
      <c r="C21" s="134">
        <f>SUM(D21:G21)</f>
        <v>17.399</v>
      </c>
      <c r="D21" s="135"/>
      <c r="E21" s="135"/>
      <c r="F21" s="135">
        <v>7</v>
      </c>
      <c r="G21" s="136">
        <v>10.399</v>
      </c>
    </row>
    <row r="22" spans="1:7" s="122" customFormat="1" ht="11.25" customHeight="1">
      <c r="A22" s="123"/>
      <c r="B22" s="124" t="s">
        <v>16</v>
      </c>
      <c r="C22" s="145">
        <f>C21/C12*100</f>
        <v>15.669692712273495</v>
      </c>
      <c r="D22" s="146">
        <f>D21/D12*100</f>
        <v>0</v>
      </c>
      <c r="E22" s="146">
        <f>E21/E12*100</f>
        <v>0</v>
      </c>
      <c r="F22" s="146">
        <f>F21/F12*100</f>
        <v>6.304261680896286</v>
      </c>
      <c r="G22" s="147">
        <f>G21/G12*100</f>
        <v>15.9386303721415</v>
      </c>
    </row>
    <row r="23" spans="1:7" s="122" customFormat="1" ht="11.25" customHeight="1">
      <c r="A23" s="123" t="s">
        <v>27</v>
      </c>
      <c r="B23" s="124" t="s">
        <v>21</v>
      </c>
      <c r="C23" s="134">
        <f>SUM(D23:G23)</f>
        <v>0.12</v>
      </c>
      <c r="D23" s="143"/>
      <c r="E23" s="143"/>
      <c r="F23" s="143">
        <v>0.12</v>
      </c>
      <c r="G23" s="144"/>
    </row>
    <row r="24" spans="1:9" s="122" customFormat="1" ht="11.25" customHeight="1">
      <c r="A24" s="123"/>
      <c r="B24" s="124" t="s">
        <v>29</v>
      </c>
      <c r="C24" s="148"/>
      <c r="D24" s="143">
        <f>D12-D21</f>
        <v>25.78</v>
      </c>
      <c r="E24" s="143">
        <f>E12-E21</f>
        <v>41.489</v>
      </c>
      <c r="F24" s="143">
        <f>F12-F21</f>
        <v>104.036</v>
      </c>
      <c r="G24" s="144">
        <f>G12-G21</f>
        <v>54.845</v>
      </c>
      <c r="I24" s="189"/>
    </row>
    <row r="25" spans="1:7" s="122" customFormat="1" ht="11.25" customHeight="1">
      <c r="A25" s="123" t="s">
        <v>3</v>
      </c>
      <c r="B25" s="124" t="s">
        <v>28</v>
      </c>
      <c r="C25" s="134">
        <f>SUM(D25:G25)</f>
        <v>93.517</v>
      </c>
      <c r="D25" s="143">
        <f>D27+D28</f>
        <v>0</v>
      </c>
      <c r="E25" s="143">
        <f>E27+E28</f>
        <v>0</v>
      </c>
      <c r="F25" s="143">
        <f>F27+F28</f>
        <v>38.672000000000004</v>
      </c>
      <c r="G25" s="144">
        <f>G27+G28</f>
        <v>54.845</v>
      </c>
    </row>
    <row r="26" spans="1:7" s="122" customFormat="1" ht="11.25" customHeight="1">
      <c r="A26" s="123"/>
      <c r="B26" s="124" t="s">
        <v>23</v>
      </c>
      <c r="C26" s="134"/>
      <c r="D26" s="143"/>
      <c r="E26" s="143"/>
      <c r="F26" s="143"/>
      <c r="G26" s="144"/>
    </row>
    <row r="27" spans="1:7" s="122" customFormat="1" ht="11.25" customHeight="1">
      <c r="A27" s="123" t="s">
        <v>25</v>
      </c>
      <c r="B27" s="124" t="s">
        <v>22</v>
      </c>
      <c r="C27" s="134">
        <f>SUM(D27:G27)</f>
        <v>88.31700000000001</v>
      </c>
      <c r="D27" s="149"/>
      <c r="E27" s="149"/>
      <c r="F27" s="149">
        <v>33.472</v>
      </c>
      <c r="G27" s="141">
        <v>54.845</v>
      </c>
    </row>
    <row r="28" spans="1:7" s="122" customFormat="1" ht="11.25" customHeight="1" thickBot="1">
      <c r="A28" s="125" t="s">
        <v>26</v>
      </c>
      <c r="B28" s="126" t="s">
        <v>24</v>
      </c>
      <c r="C28" s="150">
        <f>SUM(D28:G28)</f>
        <v>5.2</v>
      </c>
      <c r="D28" s="151"/>
      <c r="E28" s="151"/>
      <c r="F28" s="151">
        <v>5.2</v>
      </c>
      <c r="G28" s="152"/>
    </row>
    <row r="29" spans="1:7" s="25" customFormat="1" ht="11.25" customHeight="1" thickBot="1">
      <c r="A29" s="21"/>
      <c r="B29" s="22" t="s">
        <v>32</v>
      </c>
      <c r="C29" s="117"/>
      <c r="D29" s="118">
        <f>D13+D14+D15+D16-D21-D23-D25-E18-F18-G18</f>
        <v>0</v>
      </c>
      <c r="E29" s="118">
        <f>E13+E14+E15+E16-E21-E23-E25-F19</f>
        <v>0</v>
      </c>
      <c r="F29" s="118">
        <f>F13+F14+F15+F16-F21-F23-F25-G20</f>
        <v>0</v>
      </c>
      <c r="G29" s="119">
        <f>G12-G21-G24</f>
        <v>0</v>
      </c>
    </row>
    <row r="30" spans="1:7" s="25" customFormat="1" ht="15" customHeight="1">
      <c r="A30" s="221" t="s">
        <v>101</v>
      </c>
      <c r="B30" s="221"/>
      <c r="C30" s="221"/>
      <c r="D30" s="221"/>
      <c r="E30" s="221"/>
      <c r="F30" s="221"/>
      <c r="G30" s="221"/>
    </row>
    <row r="31" spans="1:7" s="25" customFormat="1" ht="15" customHeight="1">
      <c r="A31" s="222"/>
      <c r="B31" s="222"/>
      <c r="C31" s="222"/>
      <c r="D31" s="222"/>
      <c r="E31" s="222"/>
      <c r="F31" s="222"/>
      <c r="G31" s="222"/>
    </row>
    <row r="32" spans="1:7" s="4" customFormat="1" ht="15" customHeight="1">
      <c r="A32" s="183"/>
      <c r="B32" s="58" t="s">
        <v>86</v>
      </c>
      <c r="C32" s="58"/>
      <c r="D32" s="58"/>
      <c r="E32" s="58"/>
      <c r="F32" s="58" t="s">
        <v>87</v>
      </c>
      <c r="G32" s="183"/>
    </row>
    <row r="33" spans="1:6" ht="30" customHeight="1">
      <c r="A33" s="223" t="s">
        <v>98</v>
      </c>
      <c r="B33" s="223"/>
      <c r="C33" s="224"/>
      <c r="D33" s="224"/>
      <c r="E33" s="50"/>
      <c r="F33" s="50" t="s">
        <v>80</v>
      </c>
    </row>
    <row r="34" spans="2:5" ht="15" customHeight="1">
      <c r="B34" s="51"/>
      <c r="D34" s="52"/>
      <c r="E34" s="53"/>
    </row>
    <row r="35" spans="2:6" ht="15" customHeight="1">
      <c r="B35" s="50" t="s">
        <v>89</v>
      </c>
      <c r="C35" s="225"/>
      <c r="D35" s="225"/>
      <c r="E35" s="50"/>
      <c r="F35" s="50" t="s">
        <v>103</v>
      </c>
    </row>
    <row r="36" spans="2:6" ht="15" customHeight="1">
      <c r="B36" s="54" t="s">
        <v>30</v>
      </c>
      <c r="C36" s="50"/>
      <c r="D36" s="50"/>
      <c r="F36" s="50" t="s">
        <v>31</v>
      </c>
    </row>
    <row r="37" ht="15" customHeight="1"/>
    <row r="38" spans="2:7" ht="15" customHeight="1">
      <c r="B38" s="54"/>
      <c r="C38" s="110"/>
      <c r="D38" s="50"/>
      <c r="F38" s="56"/>
      <c r="G38" s="56"/>
    </row>
    <row r="39" ht="15" customHeight="1">
      <c r="C39" s="111"/>
    </row>
    <row r="40" ht="15" customHeight="1">
      <c r="C40" s="191"/>
    </row>
    <row r="41" ht="15" customHeight="1">
      <c r="C41" s="83"/>
    </row>
  </sheetData>
  <sheetProtection/>
  <protectedRanges>
    <protectedRange sqref="D18:G20 D28:G28 D23:G26" name="Диапазон1"/>
  </protectedRanges>
  <mergeCells count="16">
    <mergeCell ref="A30:G31"/>
    <mergeCell ref="A33:B33"/>
    <mergeCell ref="C33:D33"/>
    <mergeCell ref="C35:D35"/>
    <mergeCell ref="A6:G6"/>
    <mergeCell ref="H6:K6"/>
    <mergeCell ref="A8:A10"/>
    <mergeCell ref="B8:B10"/>
    <mergeCell ref="C8:G8"/>
    <mergeCell ref="C9:G9"/>
    <mergeCell ref="D1:G1"/>
    <mergeCell ref="I1:K1"/>
    <mergeCell ref="D2:G2"/>
    <mergeCell ref="D3:G3"/>
    <mergeCell ref="F5:G5"/>
    <mergeCell ref="H5:K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5"/>
  <sheetViews>
    <sheetView tabSelected="1" view="pageBreakPreview" zoomScale="115" zoomScaleSheetLayoutView="115" zoomScalePageLayoutView="0" workbookViewId="0" topLeftCell="A1">
      <selection activeCell="D67" sqref="D67"/>
    </sheetView>
  </sheetViews>
  <sheetFormatPr defaultColWidth="9.140625" defaultRowHeight="11.25"/>
  <cols>
    <col min="1" max="1" width="6.28125" style="8" customWidth="1"/>
    <col min="2" max="2" width="52.7109375" style="55" customWidth="1"/>
    <col min="3" max="7" width="14.7109375" style="8" customWidth="1"/>
    <col min="8" max="16384" width="9.140625" style="8" customWidth="1"/>
  </cols>
  <sheetData>
    <row r="1" spans="4:7" ht="15" customHeight="1">
      <c r="D1" s="218" t="s">
        <v>85</v>
      </c>
      <c r="E1" s="218"/>
      <c r="F1" s="218"/>
      <c r="G1" s="218"/>
    </row>
    <row r="2" spans="4:7" ht="15" customHeight="1">
      <c r="D2" s="218" t="s">
        <v>83</v>
      </c>
      <c r="E2" s="218"/>
      <c r="F2" s="218"/>
      <c r="G2" s="218"/>
    </row>
    <row r="3" spans="1:7" s="3" customFormat="1" ht="15" customHeight="1">
      <c r="A3" s="1"/>
      <c r="B3" s="2"/>
      <c r="C3" s="1"/>
      <c r="D3" s="218" t="s">
        <v>84</v>
      </c>
      <c r="E3" s="218"/>
      <c r="F3" s="218"/>
      <c r="G3" s="218"/>
    </row>
    <row r="4" spans="1:7" s="3" customFormat="1" ht="15.75" customHeight="1">
      <c r="A4" s="1"/>
      <c r="B4" s="2"/>
      <c r="C4" s="1"/>
      <c r="D4" s="168"/>
      <c r="E4" s="168"/>
      <c r="F4" s="168"/>
      <c r="G4" s="168"/>
    </row>
    <row r="5" spans="1:7" s="3" customFormat="1" ht="15" customHeight="1">
      <c r="A5" s="1"/>
      <c r="B5" s="2"/>
      <c r="C5" s="1"/>
      <c r="D5" s="4"/>
      <c r="E5" s="1"/>
      <c r="F5" s="220" t="s">
        <v>36</v>
      </c>
      <c r="G5" s="220"/>
    </row>
    <row r="6" spans="1:9" s="3" customFormat="1" ht="15" customHeight="1">
      <c r="A6" s="239" t="s">
        <v>92</v>
      </c>
      <c r="B6" s="239"/>
      <c r="C6" s="239"/>
      <c r="D6" s="239"/>
      <c r="E6" s="239"/>
      <c r="F6" s="239"/>
      <c r="G6" s="239"/>
      <c r="H6" s="5"/>
      <c r="I6" s="5"/>
    </row>
    <row r="7" spans="1:7" s="3" customFormat="1" ht="15" customHeight="1" thickBot="1">
      <c r="A7" s="5"/>
      <c r="B7" s="5"/>
      <c r="C7" s="5"/>
      <c r="D7" s="5"/>
      <c r="E7" s="5"/>
      <c r="F7" s="5"/>
      <c r="G7" s="6" t="s">
        <v>33</v>
      </c>
    </row>
    <row r="8" spans="1:7" s="7" customFormat="1" ht="11.25" customHeight="1">
      <c r="A8" s="240" t="s">
        <v>0</v>
      </c>
      <c r="B8" s="227" t="s">
        <v>5</v>
      </c>
      <c r="C8" s="233" t="s">
        <v>17</v>
      </c>
      <c r="D8" s="234"/>
      <c r="E8" s="234"/>
      <c r="F8" s="234"/>
      <c r="G8" s="235"/>
    </row>
    <row r="9" spans="1:7" ht="11.25" customHeight="1" thickBot="1">
      <c r="A9" s="241"/>
      <c r="B9" s="228"/>
      <c r="C9" s="236">
        <v>2015</v>
      </c>
      <c r="D9" s="237"/>
      <c r="E9" s="237"/>
      <c r="F9" s="237"/>
      <c r="G9" s="238"/>
    </row>
    <row r="10" spans="1:7" ht="11.25" customHeight="1" thickBot="1">
      <c r="A10" s="242"/>
      <c r="B10" s="229"/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</row>
    <row r="11" spans="1:7" ht="11.25" customHeight="1" thickBot="1">
      <c r="A11" s="76">
        <v>1</v>
      </c>
      <c r="B11" s="79">
        <f aca="true" t="shared" si="0" ref="B11:G11">A11+1</f>
        <v>2</v>
      </c>
      <c r="C11" s="9">
        <f t="shared" si="0"/>
        <v>3</v>
      </c>
      <c r="D11" s="11">
        <f t="shared" si="0"/>
        <v>4</v>
      </c>
      <c r="E11" s="9">
        <f t="shared" si="0"/>
        <v>5</v>
      </c>
      <c r="F11" s="11">
        <f t="shared" si="0"/>
        <v>6</v>
      </c>
      <c r="G11" s="9">
        <f t="shared" si="0"/>
        <v>7</v>
      </c>
    </row>
    <row r="12" spans="1:21" ht="11.25" customHeight="1">
      <c r="A12" s="77" t="s">
        <v>1</v>
      </c>
      <c r="B12" s="80" t="s">
        <v>34</v>
      </c>
      <c r="C12" s="153">
        <f>SUM(C13:C15)</f>
        <v>22.98</v>
      </c>
      <c r="D12" s="154">
        <f>D13+D14+D15+D16</f>
        <v>5.335</v>
      </c>
      <c r="E12" s="154">
        <f>E13+E14+E15+E16</f>
        <v>8.587</v>
      </c>
      <c r="F12" s="154">
        <f>F13+F14+F15+F16</f>
        <v>22.98</v>
      </c>
      <c r="G12" s="155">
        <f>G16+G15+G14</f>
        <v>13.503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</row>
    <row r="13" spans="1:12" ht="11.25" customHeight="1">
      <c r="A13" s="77"/>
      <c r="B13" s="80" t="s">
        <v>18</v>
      </c>
      <c r="C13" s="156">
        <f>SUM(D13:G13)</f>
        <v>9.058</v>
      </c>
      <c r="D13" s="157"/>
      <c r="E13" s="157"/>
      <c r="F13" s="158">
        <v>9.058</v>
      </c>
      <c r="G13" s="159"/>
      <c r="H13" s="170"/>
      <c r="I13" s="170"/>
      <c r="J13" s="170"/>
      <c r="K13" s="170"/>
      <c r="L13" s="170"/>
    </row>
    <row r="14" spans="1:12" ht="11.25" customHeight="1">
      <c r="A14" s="77"/>
      <c r="B14" s="13" t="s">
        <v>81</v>
      </c>
      <c r="C14" s="156">
        <f>SUM(D14:G14)</f>
        <v>13.447</v>
      </c>
      <c r="D14" s="158">
        <v>4.86</v>
      </c>
      <c r="E14" s="158">
        <v>8.587</v>
      </c>
      <c r="F14" s="158"/>
      <c r="G14" s="159"/>
      <c r="H14" s="170"/>
      <c r="I14" s="170"/>
      <c r="J14" s="170"/>
      <c r="K14" s="170"/>
      <c r="L14" s="170"/>
    </row>
    <row r="15" spans="1:12" ht="11.25" customHeight="1">
      <c r="A15" s="77"/>
      <c r="B15" s="80" t="s">
        <v>20</v>
      </c>
      <c r="C15" s="156">
        <f>SUM(D15:G15)</f>
        <v>0.475</v>
      </c>
      <c r="D15" s="158">
        <v>0.475</v>
      </c>
      <c r="E15" s="158"/>
      <c r="F15" s="158"/>
      <c r="G15" s="159"/>
      <c r="H15" s="170"/>
      <c r="I15" s="170"/>
      <c r="J15" s="170"/>
      <c r="K15" s="170"/>
      <c r="L15" s="170"/>
    </row>
    <row r="16" spans="1:12" ht="11.25" customHeight="1">
      <c r="A16" s="75" t="s">
        <v>12</v>
      </c>
      <c r="B16" s="81" t="s">
        <v>13</v>
      </c>
      <c r="C16" s="160"/>
      <c r="D16" s="158"/>
      <c r="E16" s="158"/>
      <c r="F16" s="158">
        <f>F18+F19+F20</f>
        <v>13.922</v>
      </c>
      <c r="G16" s="159">
        <f>G20+G19+G18</f>
        <v>13.503</v>
      </c>
      <c r="H16" s="170"/>
      <c r="I16" s="170"/>
      <c r="J16" s="170"/>
      <c r="K16" s="170"/>
      <c r="L16" s="170"/>
    </row>
    <row r="17" spans="1:12" ht="11.25" customHeight="1">
      <c r="A17" s="75"/>
      <c r="B17" s="81" t="s">
        <v>14</v>
      </c>
      <c r="C17" s="161"/>
      <c r="D17" s="157"/>
      <c r="E17" s="157"/>
      <c r="F17" s="157"/>
      <c r="G17" s="159"/>
      <c r="H17" s="170"/>
      <c r="I17" s="170"/>
      <c r="J17" s="170"/>
      <c r="K17" s="170"/>
      <c r="L17" s="170"/>
    </row>
    <row r="18" spans="1:12" ht="11.25" customHeight="1">
      <c r="A18" s="75"/>
      <c r="B18" s="81" t="s">
        <v>7</v>
      </c>
      <c r="C18" s="161"/>
      <c r="D18" s="157"/>
      <c r="E18" s="157"/>
      <c r="F18" s="158">
        <v>5.335</v>
      </c>
      <c r="G18" s="159"/>
      <c r="H18" s="170"/>
      <c r="I18" s="170"/>
      <c r="J18" s="170"/>
      <c r="K18" s="170"/>
      <c r="L18" s="170"/>
    </row>
    <row r="19" spans="1:12" ht="11.25" customHeight="1">
      <c r="A19" s="75"/>
      <c r="B19" s="81" t="s">
        <v>8</v>
      </c>
      <c r="C19" s="161"/>
      <c r="D19" s="157"/>
      <c r="E19" s="157"/>
      <c r="F19" s="158">
        <v>8.587</v>
      </c>
      <c r="G19" s="159"/>
      <c r="H19" s="170"/>
      <c r="I19" s="170"/>
      <c r="J19" s="170"/>
      <c r="K19" s="170"/>
      <c r="L19" s="170"/>
    </row>
    <row r="20" spans="1:12" ht="11.25" customHeight="1">
      <c r="A20" s="75"/>
      <c r="B20" s="81" t="s">
        <v>9</v>
      </c>
      <c r="C20" s="161"/>
      <c r="D20" s="157"/>
      <c r="E20" s="157"/>
      <c r="F20" s="157"/>
      <c r="G20" s="159">
        <f>F12-F21-F23-F25</f>
        <v>13.503</v>
      </c>
      <c r="H20" s="170"/>
      <c r="I20" s="170"/>
      <c r="J20" s="170"/>
      <c r="K20" s="170"/>
      <c r="L20" s="170"/>
    </row>
    <row r="21" spans="1:12" ht="11.25" customHeight="1">
      <c r="A21" s="75" t="s">
        <v>2</v>
      </c>
      <c r="B21" s="81" t="s">
        <v>35</v>
      </c>
      <c r="C21" s="156">
        <f>ROUND(SUM(D21:G21),3)</f>
        <v>3.601</v>
      </c>
      <c r="D21" s="157"/>
      <c r="E21" s="158"/>
      <c r="F21" s="158">
        <v>1.449</v>
      </c>
      <c r="G21" s="159">
        <v>2.152</v>
      </c>
      <c r="H21" s="170"/>
      <c r="I21" s="170"/>
      <c r="J21" s="170"/>
      <c r="K21" s="170"/>
      <c r="L21" s="170"/>
    </row>
    <row r="22" spans="1:12" ht="11.25" customHeight="1">
      <c r="A22" s="75"/>
      <c r="B22" s="81" t="s">
        <v>16</v>
      </c>
      <c r="C22" s="145">
        <f>C21/C12*100</f>
        <v>15.670147954743255</v>
      </c>
      <c r="D22" s="146">
        <f>D21/D12*100</f>
        <v>0</v>
      </c>
      <c r="E22" s="146">
        <f>E21/E12*100</f>
        <v>0</v>
      </c>
      <c r="F22" s="146">
        <f>F21/F12*100</f>
        <v>6.3054830287206265</v>
      </c>
      <c r="G22" s="162">
        <f>G21/G12*100</f>
        <v>15.937199140931646</v>
      </c>
      <c r="H22" s="170"/>
      <c r="I22" s="170"/>
      <c r="J22" s="170"/>
      <c r="K22" s="170"/>
      <c r="L22" s="170"/>
    </row>
    <row r="23" spans="1:12" ht="11.25" customHeight="1">
      <c r="A23" s="75" t="s">
        <v>27</v>
      </c>
      <c r="B23" s="81" t="s">
        <v>21</v>
      </c>
      <c r="C23" s="156">
        <f>SUM(D23:G23)</f>
        <v>0.025</v>
      </c>
      <c r="D23" s="158"/>
      <c r="E23" s="158"/>
      <c r="F23" s="158">
        <v>0.025</v>
      </c>
      <c r="G23" s="159"/>
      <c r="H23" s="170"/>
      <c r="I23" s="170"/>
      <c r="J23" s="170"/>
      <c r="K23" s="170"/>
      <c r="L23" s="170"/>
    </row>
    <row r="24" spans="1:12" ht="11.25" customHeight="1">
      <c r="A24" s="75"/>
      <c r="B24" s="81" t="s">
        <v>29</v>
      </c>
      <c r="C24" s="160"/>
      <c r="D24" s="158">
        <f>D12-D21</f>
        <v>5.335</v>
      </c>
      <c r="E24" s="158">
        <f>E12-E21</f>
        <v>8.587</v>
      </c>
      <c r="F24" s="158">
        <f>F12-F21</f>
        <v>21.531</v>
      </c>
      <c r="G24" s="159">
        <f>G12-G21</f>
        <v>11.350999999999999</v>
      </c>
      <c r="H24" s="170"/>
      <c r="I24" s="170"/>
      <c r="J24" s="170"/>
      <c r="K24" s="170"/>
      <c r="L24" s="170"/>
    </row>
    <row r="25" spans="1:12" ht="11.25" customHeight="1">
      <c r="A25" s="75" t="s">
        <v>3</v>
      </c>
      <c r="B25" s="81" t="s">
        <v>28</v>
      </c>
      <c r="C25" s="156">
        <f>ROUND(SUM(D25:G25),3)</f>
        <v>19.354</v>
      </c>
      <c r="D25" s="158"/>
      <c r="E25" s="158"/>
      <c r="F25" s="158">
        <f>F27+F28</f>
        <v>8.003</v>
      </c>
      <c r="G25" s="159">
        <f>G27</f>
        <v>11.351</v>
      </c>
      <c r="H25" s="170"/>
      <c r="I25" s="170"/>
      <c r="J25" s="170"/>
      <c r="K25" s="170"/>
      <c r="L25" s="170"/>
    </row>
    <row r="26" spans="1:12" ht="11.25" customHeight="1">
      <c r="A26" s="75"/>
      <c r="B26" s="81" t="s">
        <v>23</v>
      </c>
      <c r="C26" s="160"/>
      <c r="D26" s="157"/>
      <c r="E26" s="157"/>
      <c r="F26" s="157"/>
      <c r="G26" s="159"/>
      <c r="H26" s="170"/>
      <c r="I26" s="170"/>
      <c r="J26" s="170"/>
      <c r="K26" s="170"/>
      <c r="L26" s="170"/>
    </row>
    <row r="27" spans="1:12" ht="11.25" customHeight="1">
      <c r="A27" s="75" t="s">
        <v>25</v>
      </c>
      <c r="B27" s="81" t="s">
        <v>22</v>
      </c>
      <c r="C27" s="156">
        <f>SUM(D27:G27)</f>
        <v>18.278</v>
      </c>
      <c r="D27" s="157"/>
      <c r="E27" s="157"/>
      <c r="F27" s="158">
        <v>6.927</v>
      </c>
      <c r="G27" s="159">
        <v>11.351</v>
      </c>
      <c r="H27" s="170"/>
      <c r="I27" s="170"/>
      <c r="J27" s="170"/>
      <c r="K27" s="170"/>
      <c r="L27" s="170"/>
    </row>
    <row r="28" spans="1:12" ht="11.25" customHeight="1" thickBot="1">
      <c r="A28" s="78" t="s">
        <v>26</v>
      </c>
      <c r="B28" s="82" t="s">
        <v>24</v>
      </c>
      <c r="C28" s="163">
        <f>SUM(D28:G28)</f>
        <v>1.076</v>
      </c>
      <c r="D28" s="158"/>
      <c r="E28" s="158"/>
      <c r="F28" s="158">
        <v>1.076</v>
      </c>
      <c r="G28" s="164"/>
      <c r="H28" s="170"/>
      <c r="I28" s="170"/>
      <c r="J28" s="170"/>
      <c r="K28" s="170"/>
      <c r="L28" s="170"/>
    </row>
    <row r="29" spans="1:7" s="25" customFormat="1" ht="11.25" customHeight="1" thickBot="1">
      <c r="A29" s="21"/>
      <c r="B29" s="22" t="s">
        <v>32</v>
      </c>
      <c r="C29" s="23"/>
      <c r="D29" s="24">
        <f>D13+D14+D15+D16-D21-D23-D25-E18-F18-G18</f>
        <v>0</v>
      </c>
      <c r="E29" s="24">
        <f>E13+E14+E15+E16-E21-E23-E25-F19-G19</f>
        <v>0</v>
      </c>
      <c r="F29" s="24">
        <f>ROUND(F13+F14+F15+F16-F21-F23-F25-G20,2)</f>
        <v>0</v>
      </c>
      <c r="G29" s="24">
        <f>G12-G21-G24</f>
        <v>0</v>
      </c>
    </row>
    <row r="30" spans="1:7" s="7" customFormat="1" ht="12.75" hidden="1" thickBot="1">
      <c r="A30" s="227" t="s">
        <v>0</v>
      </c>
      <c r="B30" s="230" t="s">
        <v>5</v>
      </c>
      <c r="C30" s="233" t="s">
        <v>17</v>
      </c>
      <c r="D30" s="234"/>
      <c r="E30" s="234"/>
      <c r="F30" s="234"/>
      <c r="G30" s="235"/>
    </row>
    <row r="31" spans="1:7" ht="11.25" customHeight="1" hidden="1">
      <c r="A31" s="228"/>
      <c r="B31" s="231"/>
      <c r="C31" s="236"/>
      <c r="D31" s="237"/>
      <c r="E31" s="237"/>
      <c r="F31" s="237"/>
      <c r="G31" s="238"/>
    </row>
    <row r="32" spans="1:7" ht="12.75" hidden="1" thickBot="1">
      <c r="A32" s="229"/>
      <c r="B32" s="232"/>
      <c r="C32" s="9" t="s">
        <v>6</v>
      </c>
      <c r="D32" s="9" t="s">
        <v>7</v>
      </c>
      <c r="E32" s="9" t="s">
        <v>8</v>
      </c>
      <c r="F32" s="9" t="s">
        <v>9</v>
      </c>
      <c r="G32" s="9" t="s">
        <v>10</v>
      </c>
    </row>
    <row r="33" spans="1:7" ht="12.75" hidden="1" thickBot="1">
      <c r="A33" s="9">
        <v>1</v>
      </c>
      <c r="B33" s="10">
        <f aca="true" t="shared" si="1" ref="B33:G33">A33+1</f>
        <v>2</v>
      </c>
      <c r="C33" s="9">
        <f t="shared" si="1"/>
        <v>3</v>
      </c>
      <c r="D33" s="11">
        <f t="shared" si="1"/>
        <v>4</v>
      </c>
      <c r="E33" s="9">
        <f t="shared" si="1"/>
        <v>5</v>
      </c>
      <c r="F33" s="11">
        <f t="shared" si="1"/>
        <v>6</v>
      </c>
      <c r="G33" s="9">
        <f t="shared" si="1"/>
        <v>7</v>
      </c>
    </row>
    <row r="34" spans="1:7" ht="12.75" hidden="1" thickBot="1">
      <c r="A34" s="12" t="s">
        <v>1</v>
      </c>
      <c r="B34" s="13" t="s">
        <v>11</v>
      </c>
      <c r="C34" s="26" t="e">
        <f>SUM(C35:C37)</f>
        <v>#REF!</v>
      </c>
      <c r="D34" s="27" t="e">
        <f>D35+D36+D37+D38</f>
        <v>#REF!</v>
      </c>
      <c r="E34" s="27" t="e">
        <f>E35+E36+E37+E38</f>
        <v>#REF!</v>
      </c>
      <c r="F34" s="27" t="e">
        <f>F35+F36+F37+F38</f>
        <v>#REF!</v>
      </c>
      <c r="G34" s="28" t="e">
        <f>G35+G36+G37+G38</f>
        <v>#REF!</v>
      </c>
    </row>
    <row r="35" spans="1:7" ht="12.75" hidden="1" thickBot="1">
      <c r="A35" s="12"/>
      <c r="B35" s="13" t="s">
        <v>18</v>
      </c>
      <c r="C35" s="29" t="e">
        <f>SUM(D35:G35)</f>
        <v>#REF!</v>
      </c>
      <c r="D35" s="30" t="e">
        <f>'[5]П.2_БЭЭ'!D13/'[5]П.2_БЭМ '!D13</f>
        <v>#REF!</v>
      </c>
      <c r="E35" s="30" t="e">
        <f>'[5]П.2_БЭЭ'!E13/'[5]П.2_БЭМ '!E13</f>
        <v>#REF!</v>
      </c>
      <c r="F35" s="30" t="e">
        <f>'[5]П.2_БЭЭ'!F13/'[5]П.2_БЭМ '!F13</f>
        <v>#REF!</v>
      </c>
      <c r="G35" s="30" t="e">
        <f>'[5]П.2_БЭЭ'!G13/'[5]П.2_БЭМ '!G13</f>
        <v>#REF!</v>
      </c>
    </row>
    <row r="36" spans="1:7" ht="12.75" hidden="1" thickBot="1">
      <c r="A36" s="12"/>
      <c r="B36" s="13" t="s">
        <v>19</v>
      </c>
      <c r="C36" s="29" t="e">
        <f>SUM(D36:G36)</f>
        <v>#REF!</v>
      </c>
      <c r="D36" s="30">
        <f>'[5]П.2_БЭЭ'!D14/'[5]П.2_БЭМ '!D14</f>
        <v>7.309302000000001</v>
      </c>
      <c r="E36" s="30" t="e">
        <f>'[5]П.2_БЭЭ'!E14/'[5]П.2_БЭМ '!E14</f>
        <v>#REF!</v>
      </c>
      <c r="F36" s="30" t="e">
        <f>'[5]П.2_БЭЭ'!F14/'[5]П.2_БЭМ '!F14</f>
        <v>#REF!</v>
      </c>
      <c r="G36" s="30" t="e">
        <f>'[5]П.2_БЭЭ'!G14/'[5]П.2_БЭМ '!G14</f>
        <v>#REF!</v>
      </c>
    </row>
    <row r="37" spans="1:7" ht="12.75" hidden="1" thickBot="1">
      <c r="A37" s="12"/>
      <c r="B37" s="13" t="s">
        <v>20</v>
      </c>
      <c r="C37" s="29" t="e">
        <f>SUM(D37:G37)</f>
        <v>#REF!</v>
      </c>
      <c r="D37" s="30" t="e">
        <f>'[5]П.2_БЭЭ'!D15/'[5]П.2_БЭМ '!D15</f>
        <v>#REF!</v>
      </c>
      <c r="E37" s="30" t="e">
        <f>'[5]П.2_БЭЭ'!E15/'[5]П.2_БЭМ '!E15</f>
        <v>#REF!</v>
      </c>
      <c r="F37" s="30" t="e">
        <f>'[5]П.2_БЭЭ'!F15/'[5]П.2_БЭМ '!F15</f>
        <v>#REF!</v>
      </c>
      <c r="G37" s="30" t="e">
        <f>'[5]П.2_БЭЭ'!G15/'[5]П.2_БЭМ '!G15</f>
        <v>#REF!</v>
      </c>
    </row>
    <row r="38" spans="1:7" ht="12.75" hidden="1" thickBot="1">
      <c r="A38" s="14" t="s">
        <v>12</v>
      </c>
      <c r="B38" s="15" t="s">
        <v>13</v>
      </c>
      <c r="C38" s="29"/>
      <c r="D38" s="31">
        <f>D40+D41+D42</f>
        <v>0</v>
      </c>
      <c r="E38" s="31">
        <f>E40+E41+E42</f>
        <v>0</v>
      </c>
      <c r="F38" s="31" t="e">
        <f>F40+F41+F42</f>
        <v>#REF!</v>
      </c>
      <c r="G38" s="32" t="e">
        <f>G40+G41+G42</f>
        <v>#REF!</v>
      </c>
    </row>
    <row r="39" spans="1:7" ht="12.75" hidden="1" thickBot="1">
      <c r="A39" s="14"/>
      <c r="B39" s="15" t="s">
        <v>14</v>
      </c>
      <c r="C39" s="33"/>
      <c r="D39" s="34"/>
      <c r="E39" s="34"/>
      <c r="F39" s="34"/>
      <c r="G39" s="35"/>
    </row>
    <row r="40" spans="1:7" ht="12.75" hidden="1" thickBot="1">
      <c r="A40" s="14"/>
      <c r="B40" s="15" t="s">
        <v>7</v>
      </c>
      <c r="C40" s="33"/>
      <c r="D40" s="36"/>
      <c r="E40" s="37"/>
      <c r="F40" s="30" t="e">
        <f>'[5]П.2_БЭЭ'!F40/5814</f>
        <v>#REF!</v>
      </c>
      <c r="G40" s="38"/>
    </row>
    <row r="41" spans="1:7" ht="12.75" hidden="1" thickBot="1">
      <c r="A41" s="14"/>
      <c r="B41" s="15" t="s">
        <v>8</v>
      </c>
      <c r="C41" s="33"/>
      <c r="D41" s="36"/>
      <c r="E41" s="36"/>
      <c r="F41" s="30" t="e">
        <f>'[5]П.2_БЭЭ'!F41/5814</f>
        <v>#REF!</v>
      </c>
      <c r="G41" s="38"/>
    </row>
    <row r="42" spans="1:7" ht="12.75" hidden="1" thickBot="1">
      <c r="A42" s="14"/>
      <c r="B42" s="15" t="s">
        <v>9</v>
      </c>
      <c r="C42" s="33"/>
      <c r="D42" s="36"/>
      <c r="E42" s="36"/>
      <c r="F42" s="36"/>
      <c r="G42" s="30" t="e">
        <f>'[5]П.2_БЭЭ'!G42/5814</f>
        <v>#REF!</v>
      </c>
    </row>
    <row r="43" spans="1:7" ht="12.75" hidden="1" thickBot="1">
      <c r="A43" s="14" t="s">
        <v>2</v>
      </c>
      <c r="B43" s="15" t="s">
        <v>15</v>
      </c>
      <c r="C43" s="39" t="e">
        <f>SUM(D43:G43)</f>
        <v>#REF!</v>
      </c>
      <c r="D43" s="30"/>
      <c r="E43" s="30"/>
      <c r="F43" s="30" t="e">
        <f>'[5]П.2_БЭЭ'!F43/5814</f>
        <v>#REF!</v>
      </c>
      <c r="G43" s="30" t="e">
        <f>'[5]П.2_БЭЭ'!G43/5814</f>
        <v>#REF!</v>
      </c>
    </row>
    <row r="44" spans="1:7" ht="12.75" hidden="1" thickBot="1">
      <c r="A44" s="14"/>
      <c r="B44" s="15" t="s">
        <v>16</v>
      </c>
      <c r="C44" s="16" t="e">
        <f>C43/C34*100</f>
        <v>#REF!</v>
      </c>
      <c r="D44" s="17" t="e">
        <f>D43/D34*100</f>
        <v>#REF!</v>
      </c>
      <c r="E44" s="17" t="e">
        <f>E43/E34*100</f>
        <v>#REF!</v>
      </c>
      <c r="F44" s="17" t="e">
        <f>F43/F34*100</f>
        <v>#REF!</v>
      </c>
      <c r="G44" s="18" t="e">
        <f>G43/G34*100</f>
        <v>#REF!</v>
      </c>
    </row>
    <row r="45" spans="1:7" ht="12.75" hidden="1" thickBot="1">
      <c r="A45" s="14" t="s">
        <v>27</v>
      </c>
      <c r="B45" s="15" t="s">
        <v>21</v>
      </c>
      <c r="C45" s="39">
        <f>SUM(D45:G45)</f>
        <v>0</v>
      </c>
      <c r="D45" s="40"/>
      <c r="E45" s="40"/>
      <c r="F45" s="40"/>
      <c r="G45" s="41"/>
    </row>
    <row r="46" spans="1:7" ht="12.75" hidden="1" thickBot="1">
      <c r="A46" s="14"/>
      <c r="B46" s="15" t="s">
        <v>29</v>
      </c>
      <c r="C46" s="39"/>
      <c r="D46" s="36" t="e">
        <f>D34-D43</f>
        <v>#REF!</v>
      </c>
      <c r="E46" s="36" t="e">
        <f>E34-E43</f>
        <v>#REF!</v>
      </c>
      <c r="F46" s="36" t="e">
        <f>F34-F43</f>
        <v>#REF!</v>
      </c>
      <c r="G46" s="38" t="e">
        <f>G34-G43</f>
        <v>#REF!</v>
      </c>
    </row>
    <row r="47" spans="1:7" ht="12.75" hidden="1" thickBot="1">
      <c r="A47" s="14" t="s">
        <v>3</v>
      </c>
      <c r="B47" s="15" t="s">
        <v>28</v>
      </c>
      <c r="C47" s="39">
        <f>SUM(D47:G47)</f>
        <v>324.68399999999997</v>
      </c>
      <c r="D47" s="36">
        <f>D49+D50</f>
        <v>0</v>
      </c>
      <c r="E47" s="36">
        <f>E49+E50</f>
        <v>0</v>
      </c>
      <c r="F47" s="36">
        <f>F49+F50</f>
        <v>116.619</v>
      </c>
      <c r="G47" s="36">
        <f>G49+G50</f>
        <v>208.065</v>
      </c>
    </row>
    <row r="48" spans="1:7" ht="12.75" hidden="1" thickBot="1">
      <c r="A48" s="14"/>
      <c r="B48" s="15" t="s">
        <v>23</v>
      </c>
      <c r="C48" s="39">
        <f>SUM(D48:G48)</f>
        <v>0</v>
      </c>
      <c r="D48" s="36"/>
      <c r="E48" s="36"/>
      <c r="F48" s="36"/>
      <c r="G48" s="38"/>
    </row>
    <row r="49" spans="1:7" ht="12.75" hidden="1" thickBot="1">
      <c r="A49" s="14" t="s">
        <v>25</v>
      </c>
      <c r="B49" s="15" t="s">
        <v>22</v>
      </c>
      <c r="C49" s="33"/>
      <c r="D49" s="42"/>
      <c r="E49" s="42"/>
      <c r="F49" s="42">
        <v>82.622</v>
      </c>
      <c r="G49" s="43">
        <v>208.065</v>
      </c>
    </row>
    <row r="50" spans="1:7" ht="12.75" hidden="1" thickBot="1">
      <c r="A50" s="19" t="s">
        <v>26</v>
      </c>
      <c r="B50" s="20" t="s">
        <v>24</v>
      </c>
      <c r="C50" s="44"/>
      <c r="D50" s="45"/>
      <c r="E50" s="45"/>
      <c r="F50" s="45">
        <v>33.997</v>
      </c>
      <c r="G50" s="46"/>
    </row>
    <row r="51" spans="1:7" s="25" customFormat="1" ht="13.5" hidden="1" thickBot="1">
      <c r="A51" s="21"/>
      <c r="B51" s="22" t="s">
        <v>32</v>
      </c>
      <c r="C51" s="47"/>
      <c r="D51" s="48" t="e">
        <f>D36-D43-D47-E40-F40-G40</f>
        <v>#REF!</v>
      </c>
      <c r="E51" s="48" t="e">
        <f>E36-E43-E47-F41-G41</f>
        <v>#REF!</v>
      </c>
      <c r="F51" s="48" t="e">
        <f>F34-F43-F47-G38</f>
        <v>#REF!</v>
      </c>
      <c r="G51" s="49" t="e">
        <f>G34-G43-G46</f>
        <v>#REF!</v>
      </c>
    </row>
    <row r="52" spans="1:7" s="25" customFormat="1" ht="15" customHeight="1">
      <c r="A52" s="221" t="s">
        <v>102</v>
      </c>
      <c r="B52" s="221"/>
      <c r="C52" s="221"/>
      <c r="D52" s="221"/>
      <c r="E52" s="221"/>
      <c r="F52" s="221"/>
      <c r="G52" s="221"/>
    </row>
    <row r="53" spans="1:7" s="25" customFormat="1" ht="15" customHeight="1">
      <c r="A53" s="222"/>
      <c r="B53" s="222"/>
      <c r="C53" s="222"/>
      <c r="D53" s="222"/>
      <c r="E53" s="222"/>
      <c r="F53" s="222"/>
      <c r="G53" s="222"/>
    </row>
    <row r="54" spans="1:7" s="25" customFormat="1" ht="15" customHeight="1">
      <c r="A54" s="109"/>
      <c r="B54" s="109"/>
      <c r="C54" s="109"/>
      <c r="D54" s="109"/>
      <c r="E54" s="109"/>
      <c r="F54" s="109"/>
      <c r="G54" s="109"/>
    </row>
    <row r="55" spans="1:7" s="4" customFormat="1" ht="15" customHeight="1">
      <c r="A55" s="183"/>
      <c r="B55" s="58" t="s">
        <v>86</v>
      </c>
      <c r="C55" s="58"/>
      <c r="D55" s="58"/>
      <c r="E55" s="58"/>
      <c r="F55" s="58" t="s">
        <v>87</v>
      </c>
      <c r="G55" s="183"/>
    </row>
    <row r="56" spans="1:6" ht="30" customHeight="1">
      <c r="A56" s="223" t="s">
        <v>98</v>
      </c>
      <c r="B56" s="223"/>
      <c r="C56" s="224"/>
      <c r="D56" s="224"/>
      <c r="E56" s="50"/>
      <c r="F56" s="50" t="s">
        <v>80</v>
      </c>
    </row>
    <row r="57" spans="2:5" ht="15" customHeight="1">
      <c r="B57" s="51"/>
      <c r="D57" s="52"/>
      <c r="E57" s="53"/>
    </row>
    <row r="58" spans="2:6" ht="15" customHeight="1">
      <c r="B58" s="50" t="s">
        <v>89</v>
      </c>
      <c r="C58" s="225"/>
      <c r="D58" s="225"/>
      <c r="E58" s="50"/>
      <c r="F58" s="50" t="s">
        <v>103</v>
      </c>
    </row>
    <row r="59" spans="2:6" ht="15" customHeight="1">
      <c r="B59" s="54" t="s">
        <v>30</v>
      </c>
      <c r="C59" s="50"/>
      <c r="D59" s="50"/>
      <c r="F59" s="50" t="s">
        <v>31</v>
      </c>
    </row>
    <row r="60" spans="2:7" ht="15" customHeight="1">
      <c r="B60" s="54"/>
      <c r="C60" s="50"/>
      <c r="D60" s="50"/>
      <c r="F60" s="56"/>
      <c r="G60" s="56"/>
    </row>
    <row r="61" ht="15" customHeight="1">
      <c r="C61" s="112"/>
    </row>
    <row r="62" ht="15" customHeight="1">
      <c r="C62" s="110"/>
    </row>
    <row r="63" ht="15" customHeight="1">
      <c r="C63" s="50"/>
    </row>
    <row r="64" spans="3:6" ht="12">
      <c r="C64" s="57"/>
      <c r="D64" s="56"/>
      <c r="E64" s="56"/>
      <c r="F64" s="56"/>
    </row>
    <row r="65" ht="12">
      <c r="C65" s="57"/>
    </row>
  </sheetData>
  <sheetProtection/>
  <mergeCells count="17">
    <mergeCell ref="C58:D58"/>
    <mergeCell ref="A30:A32"/>
    <mergeCell ref="B30:B32"/>
    <mergeCell ref="C30:G30"/>
    <mergeCell ref="C31:G31"/>
    <mergeCell ref="A52:G53"/>
    <mergeCell ref="A56:B56"/>
    <mergeCell ref="C56:D56"/>
    <mergeCell ref="D1:G1"/>
    <mergeCell ref="D2:G2"/>
    <mergeCell ref="D3:G3"/>
    <mergeCell ref="F5:G5"/>
    <mergeCell ref="A6:G6"/>
    <mergeCell ref="A8:A10"/>
    <mergeCell ref="B8:B10"/>
    <mergeCell ref="C8:G8"/>
    <mergeCell ref="C9:G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 Станислав</dc:creator>
  <cp:keywords/>
  <dc:description/>
  <cp:lastModifiedBy>User</cp:lastModifiedBy>
  <cp:lastPrinted>2015-01-23T08:40:30Z</cp:lastPrinted>
  <dcterms:created xsi:type="dcterms:W3CDTF">2007-06-21T08:39:23Z</dcterms:created>
  <dcterms:modified xsi:type="dcterms:W3CDTF">2015-03-03T05:18:52Z</dcterms:modified>
  <cp:category/>
  <cp:version/>
  <cp:contentType/>
  <cp:contentStatus/>
</cp:coreProperties>
</file>